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nabelbe.sharepoint.com/sites/BFA/Contracts/21_Marchés_Publics/BFA2300411_Resil_Koup/BFA23004-10082-Travaux d'aménagement PM/2_CSC/"/>
    </mc:Choice>
  </mc:AlternateContent>
  <xr:revisionPtr revIDLastSave="259" documentId="8_{81E3F4DE-270A-4922-8941-ACDA4BB32647}" xr6:coauthVersionLast="47" xr6:coauthVersionMax="47" xr10:uidLastSave="{53757A94-3035-4378-807D-FA763BF35448}"/>
  <bookViews>
    <workbookView xWindow="-108" yWindow="-108" windowWidth="23256" windowHeight="12456" xr2:uid="{00000000-000D-0000-FFFF-FFFF00000000}"/>
  </bookViews>
  <sheets>
    <sheet name="Lot 1" sheetId="1" r:id="rId1"/>
    <sheet name="Lot 2" sheetId="4" r:id="rId2"/>
    <sheet name="Lot 3"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1" l="1"/>
  <c r="F192" i="1" s="1"/>
  <c r="F191" i="1"/>
  <c r="F190" i="1"/>
  <c r="D189" i="1"/>
  <c r="F189" i="1" s="1"/>
  <c r="F186" i="1"/>
  <c r="D185" i="1"/>
  <c r="F185" i="1" s="1"/>
  <c r="F184" i="1"/>
  <c r="F183" i="1"/>
  <c r="F182" i="1"/>
  <c r="D181" i="1"/>
  <c r="F181" i="1" s="1"/>
  <c r="F180" i="1"/>
  <c r="D179" i="1"/>
  <c r="F179" i="1" s="1"/>
  <c r="F178" i="1"/>
  <c r="F176" i="1"/>
  <c r="D175" i="1"/>
  <c r="F175" i="1" s="1"/>
  <c r="D174" i="1"/>
  <c r="F174" i="1" s="1"/>
  <c r="D173" i="1"/>
  <c r="F173" i="1" s="1"/>
  <c r="D172" i="1"/>
  <c r="F172" i="1" s="1"/>
  <c r="F171" i="1"/>
  <c r="D170" i="1"/>
  <c r="F170" i="1" s="1"/>
  <c r="D169" i="1"/>
  <c r="F169" i="1" s="1"/>
  <c r="F167" i="1"/>
  <c r="D166" i="1"/>
  <c r="F166" i="1" s="1"/>
  <c r="F162" i="1"/>
  <c r="F161" i="1"/>
  <c r="F160" i="1"/>
  <c r="F157" i="1"/>
  <c r="F156" i="1"/>
  <c r="F158" i="1" s="1"/>
  <c r="F151" i="1"/>
  <c r="D150" i="1"/>
  <c r="F150" i="1" s="1"/>
  <c r="D149" i="1"/>
  <c r="F149" i="1" s="1"/>
  <c r="D148" i="1"/>
  <c r="F148" i="1" s="1"/>
  <c r="D147" i="1"/>
  <c r="F147" i="1" s="1"/>
  <c r="D146" i="1"/>
  <c r="F146" i="1" s="1"/>
  <c r="D145" i="1"/>
  <c r="F145" i="1" s="1"/>
  <c r="D142" i="1"/>
  <c r="F142" i="1" s="1"/>
  <c r="F141" i="1"/>
  <c r="F140" i="1"/>
  <c r="F137" i="1"/>
  <c r="F136" i="1"/>
  <c r="F135" i="1"/>
  <c r="F134" i="1"/>
  <c r="F131" i="1"/>
  <c r="F130" i="1"/>
  <c r="F129" i="1"/>
  <c r="F128" i="1"/>
  <c r="D127" i="1"/>
  <c r="F127" i="1" s="1"/>
  <c r="F126" i="1"/>
  <c r="F125" i="1"/>
  <c r="F124" i="1"/>
  <c r="F121" i="1"/>
  <c r="F120" i="1"/>
  <c r="F119" i="1"/>
  <c r="F118" i="1"/>
  <c r="F117" i="1"/>
  <c r="F116" i="1"/>
  <c r="F115" i="1"/>
  <c r="F114" i="1"/>
  <c r="F113" i="1"/>
  <c r="F112" i="1"/>
  <c r="F111" i="1"/>
  <c r="F108" i="1"/>
  <c r="F107" i="1"/>
  <c r="F106" i="1"/>
  <c r="F122" i="1" l="1"/>
  <c r="F109" i="1"/>
  <c r="F163" i="1"/>
  <c r="F143" i="1"/>
  <c r="F138" i="1"/>
  <c r="F187" i="1"/>
  <c r="F132" i="1"/>
  <c r="F152" i="1"/>
  <c r="F154" i="1" s="1"/>
  <c r="F193" i="1"/>
  <c r="F194" i="1" l="1"/>
  <c r="D257" i="1" s="1"/>
  <c r="F195" i="1"/>
  <c r="F196" i="1" s="1"/>
  <c r="E257" i="1" l="1"/>
  <c r="F257" i="1" s="1"/>
  <c r="D172" i="11"/>
  <c r="F172" i="11" s="1"/>
  <c r="F171" i="11"/>
  <c r="D170" i="11"/>
  <c r="F170" i="11" s="1"/>
  <c r="F167" i="11"/>
  <c r="D166" i="11"/>
  <c r="F166" i="11" s="1"/>
  <c r="F165" i="11"/>
  <c r="F164" i="11"/>
  <c r="F163" i="11"/>
  <c r="D162" i="11"/>
  <c r="F162" i="11" s="1"/>
  <c r="F161" i="11"/>
  <c r="D160" i="11"/>
  <c r="F160" i="11" s="1"/>
  <c r="F159" i="11"/>
  <c r="F157" i="11"/>
  <c r="D156" i="11"/>
  <c r="F156" i="11" s="1"/>
  <c r="D155" i="11"/>
  <c r="F155" i="11" s="1"/>
  <c r="D154" i="11"/>
  <c r="F154" i="11" s="1"/>
  <c r="D153" i="11"/>
  <c r="F153" i="11" s="1"/>
  <c r="F152" i="11"/>
  <c r="D151" i="11"/>
  <c r="F151" i="11" s="1"/>
  <c r="D150" i="11"/>
  <c r="F150" i="11" s="1"/>
  <c r="F148" i="11"/>
  <c r="D147" i="11"/>
  <c r="F147" i="11" s="1"/>
  <c r="F143" i="11"/>
  <c r="F142" i="11"/>
  <c r="F141" i="11"/>
  <c r="F144" i="11" s="1"/>
  <c r="F138" i="11"/>
  <c r="F137" i="11"/>
  <c r="F139" i="11" s="1"/>
  <c r="F132" i="11"/>
  <c r="D131" i="11"/>
  <c r="F131" i="11" s="1"/>
  <c r="D130" i="11"/>
  <c r="F130" i="11" s="1"/>
  <c r="D129" i="11"/>
  <c r="F129" i="11" s="1"/>
  <c r="D128" i="11"/>
  <c r="F128" i="11" s="1"/>
  <c r="D127" i="11"/>
  <c r="F127" i="11" s="1"/>
  <c r="D126" i="11"/>
  <c r="F126" i="11" s="1"/>
  <c r="D123" i="11"/>
  <c r="F123" i="11" s="1"/>
  <c r="F122" i="11"/>
  <c r="F121" i="11"/>
  <c r="F118" i="11"/>
  <c r="F117" i="11"/>
  <c r="F116" i="11"/>
  <c r="F115" i="11"/>
  <c r="F119" i="11" s="1"/>
  <c r="F112" i="11"/>
  <c r="D111" i="11"/>
  <c r="F111" i="11" s="1"/>
  <c r="F110" i="11"/>
  <c r="F109" i="11"/>
  <c r="F108" i="11"/>
  <c r="F107" i="11"/>
  <c r="F106" i="11"/>
  <c r="D106" i="11"/>
  <c r="F105" i="11"/>
  <c r="F104" i="11"/>
  <c r="F103" i="11"/>
  <c r="F100" i="11"/>
  <c r="F99" i="11"/>
  <c r="F98" i="11"/>
  <c r="F97" i="11"/>
  <c r="F96" i="11"/>
  <c r="F95" i="11"/>
  <c r="F94" i="11"/>
  <c r="F93" i="11"/>
  <c r="F92" i="11"/>
  <c r="F91" i="11"/>
  <c r="F90" i="11"/>
  <c r="F87" i="11"/>
  <c r="F86" i="11"/>
  <c r="F85" i="11"/>
  <c r="F88" i="11" s="1"/>
  <c r="D195" i="4"/>
  <c r="F195" i="4" s="1"/>
  <c r="F194" i="4"/>
  <c r="F193" i="4"/>
  <c r="D192" i="4"/>
  <c r="F192" i="4" s="1"/>
  <c r="F189" i="4"/>
  <c r="D188" i="4"/>
  <c r="F188" i="4" s="1"/>
  <c r="F187" i="4"/>
  <c r="F186" i="4"/>
  <c r="F185" i="4"/>
  <c r="D184" i="4"/>
  <c r="F184" i="4" s="1"/>
  <c r="F183" i="4"/>
  <c r="D182" i="4"/>
  <c r="F182" i="4" s="1"/>
  <c r="F181" i="4"/>
  <c r="F179" i="4"/>
  <c r="F178" i="4"/>
  <c r="D177" i="4"/>
  <c r="F177" i="4" s="1"/>
  <c r="D176" i="4"/>
  <c r="F176" i="4" s="1"/>
  <c r="D175" i="4"/>
  <c r="F175" i="4" s="1"/>
  <c r="F174" i="4"/>
  <c r="D173" i="4"/>
  <c r="F173" i="4" s="1"/>
  <c r="D172" i="4"/>
  <c r="F172" i="4" s="1"/>
  <c r="F170" i="4"/>
  <c r="D169" i="4"/>
  <c r="F169" i="4" s="1"/>
  <c r="F165" i="4"/>
  <c r="F164" i="4"/>
  <c r="F163" i="4"/>
  <c r="F160" i="4"/>
  <c r="D159" i="4"/>
  <c r="F159" i="4" s="1"/>
  <c r="F161" i="4" s="1"/>
  <c r="F154" i="4"/>
  <c r="D153" i="4"/>
  <c r="F153" i="4" s="1"/>
  <c r="D152" i="4"/>
  <c r="F152" i="4" s="1"/>
  <c r="D151" i="4"/>
  <c r="F151" i="4" s="1"/>
  <c r="D150" i="4"/>
  <c r="F150" i="4" s="1"/>
  <c r="D149" i="4"/>
  <c r="F149" i="4" s="1"/>
  <c r="D148" i="4"/>
  <c r="F148" i="4" s="1"/>
  <c r="D145" i="4"/>
  <c r="F145" i="4" s="1"/>
  <c r="F144" i="4"/>
  <c r="F143" i="4"/>
  <c r="F140" i="4"/>
  <c r="F139" i="4"/>
  <c r="F138" i="4"/>
  <c r="F137" i="4"/>
  <c r="F134" i="4"/>
  <c r="F133" i="4"/>
  <c r="F132" i="4"/>
  <c r="F131" i="4"/>
  <c r="D130" i="4"/>
  <c r="F130" i="4" s="1"/>
  <c r="F129" i="4"/>
  <c r="F128" i="4"/>
  <c r="F127" i="4"/>
  <c r="F135" i="4" s="1"/>
  <c r="F124" i="4"/>
  <c r="F123" i="4"/>
  <c r="F122" i="4"/>
  <c r="F121" i="4"/>
  <c r="F120" i="4"/>
  <c r="F119" i="4"/>
  <c r="F118" i="4"/>
  <c r="F117" i="4"/>
  <c r="F116" i="4"/>
  <c r="F115" i="4"/>
  <c r="F114" i="4"/>
  <c r="F111" i="4"/>
  <c r="F110" i="4"/>
  <c r="F109" i="4"/>
  <c r="F246" i="1"/>
  <c r="F245" i="1"/>
  <c r="F242" i="1"/>
  <c r="F241" i="1"/>
  <c r="F240" i="1"/>
  <c r="F237" i="1"/>
  <c r="F236" i="1"/>
  <c r="F235" i="1"/>
  <c r="F232" i="1"/>
  <c r="F231" i="1"/>
  <c r="F230" i="1"/>
  <c r="F229" i="1"/>
  <c r="F228" i="1"/>
  <c r="F227" i="1"/>
  <c r="D226" i="1"/>
  <c r="F226" i="1" s="1"/>
  <c r="F225" i="1"/>
  <c r="F224" i="1"/>
  <c r="F223" i="1"/>
  <c r="F220" i="1"/>
  <c r="F219" i="1"/>
  <c r="F218" i="1"/>
  <c r="F217" i="1"/>
  <c r="F216" i="1"/>
  <c r="F215" i="1"/>
  <c r="F214" i="1"/>
  <c r="F213" i="1"/>
  <c r="F212" i="1"/>
  <c r="F211" i="1"/>
  <c r="F210" i="1"/>
  <c r="F207" i="1"/>
  <c r="F206" i="1"/>
  <c r="F205" i="1"/>
  <c r="D78" i="4"/>
  <c r="D77" i="4"/>
  <c r="D76" i="4"/>
  <c r="D75" i="4"/>
  <c r="D73" i="4"/>
  <c r="D72" i="4"/>
  <c r="D69" i="4"/>
  <c r="D72" i="1"/>
  <c r="D69" i="1"/>
  <c r="F56" i="11"/>
  <c r="D55" i="11"/>
  <c r="F55" i="11" s="1"/>
  <c r="D54" i="11"/>
  <c r="F54" i="11" s="1"/>
  <c r="D53" i="11"/>
  <c r="F53" i="11" s="1"/>
  <c r="D52" i="11"/>
  <c r="F52" i="11" s="1"/>
  <c r="D51" i="11"/>
  <c r="F51" i="11" s="1"/>
  <c r="D50" i="11"/>
  <c r="F50" i="11" s="1"/>
  <c r="F70" i="4"/>
  <c r="F70" i="1"/>
  <c r="F124" i="11" l="1"/>
  <c r="F101" i="11"/>
  <c r="F196" i="4"/>
  <c r="F233" i="1"/>
  <c r="F141" i="4"/>
  <c r="F112" i="4"/>
  <c r="F146" i="4"/>
  <c r="F125" i="4"/>
  <c r="F173" i="11"/>
  <c r="F113" i="11"/>
  <c r="F133" i="11"/>
  <c r="F135" i="11" s="1"/>
  <c r="F168" i="11"/>
  <c r="F166" i="4"/>
  <c r="F243" i="1"/>
  <c r="F247" i="1"/>
  <c r="F238" i="1"/>
  <c r="F221" i="1"/>
  <c r="F208" i="1"/>
  <c r="F190" i="4"/>
  <c r="F155" i="4"/>
  <c r="F157" i="4" s="1"/>
  <c r="F174" i="11" l="1"/>
  <c r="D184" i="11" s="1"/>
  <c r="E184" i="11" s="1"/>
  <c r="F184" i="11" s="1"/>
  <c r="F248" i="1"/>
  <c r="D258" i="1" s="1"/>
  <c r="E258" i="1" s="1"/>
  <c r="F258" i="1" s="1"/>
  <c r="F197" i="4"/>
  <c r="D206" i="4" s="1"/>
  <c r="E206" i="4" s="1"/>
  <c r="F206" i="4" s="1"/>
  <c r="F175" i="11" l="1"/>
  <c r="F176" i="11" s="1"/>
  <c r="F198" i="4"/>
  <c r="F199" i="4" s="1"/>
  <c r="F249" i="1"/>
  <c r="F250" i="1" s="1"/>
  <c r="F39" i="11"/>
  <c r="D88" i="4"/>
  <c r="F88" i="4" s="1"/>
  <c r="F89" i="4"/>
  <c r="F37" i="4"/>
  <c r="F89" i="1"/>
  <c r="D88" i="1"/>
  <c r="F88" i="1" s="1"/>
  <c r="F37" i="1"/>
  <c r="F62" i="11"/>
  <c r="F61" i="11"/>
  <c r="F63" i="11" l="1"/>
  <c r="F57" i="11"/>
  <c r="D47" i="11" l="1"/>
  <c r="D97" i="4"/>
  <c r="F97" i="4" s="1"/>
  <c r="D96" i="4"/>
  <c r="F96" i="4" s="1"/>
  <c r="D95" i="4"/>
  <c r="F95" i="4" s="1"/>
  <c r="D84" i="4" l="1"/>
  <c r="F84" i="4" s="1"/>
  <c r="D82" i="4"/>
  <c r="F82" i="4" s="1"/>
  <c r="F76" i="4"/>
  <c r="F77" i="4"/>
  <c r="F75" i="4"/>
  <c r="F73" i="4"/>
  <c r="F72" i="4"/>
  <c r="F69" i="4"/>
  <c r="F87" i="4"/>
  <c r="F86" i="4"/>
  <c r="F85" i="4"/>
  <c r="F83" i="4"/>
  <c r="F81" i="4"/>
  <c r="F79" i="4"/>
  <c r="F78" i="4"/>
  <c r="F74" i="4"/>
  <c r="F60" i="4"/>
  <c r="F59" i="4"/>
  <c r="D45" i="4"/>
  <c r="D82" i="1"/>
  <c r="F82" i="1" s="1"/>
  <c r="D84" i="1"/>
  <c r="F84" i="1" s="1"/>
  <c r="F87" i="1"/>
  <c r="F86" i="1"/>
  <c r="F83" i="1"/>
  <c r="F85" i="1"/>
  <c r="F81" i="1"/>
  <c r="F79" i="1"/>
  <c r="D78" i="1"/>
  <c r="F78" i="1" s="1"/>
  <c r="D77" i="1"/>
  <c r="F77" i="1" s="1"/>
  <c r="D76" i="1"/>
  <c r="F76" i="1" s="1"/>
  <c r="D75" i="1"/>
  <c r="F75" i="1" s="1"/>
  <c r="F74" i="1"/>
  <c r="D73" i="1"/>
  <c r="F73" i="1" s="1"/>
  <c r="F72" i="1"/>
  <c r="F69" i="1"/>
  <c r="F60" i="1"/>
  <c r="F59" i="1"/>
  <c r="F61" i="1" l="1"/>
  <c r="F90" i="1"/>
  <c r="F61" i="4"/>
  <c r="F90" i="4"/>
  <c r="D45" i="1" l="1"/>
  <c r="D72" i="11" l="1"/>
  <c r="F72" i="11" s="1"/>
  <c r="D70" i="11"/>
  <c r="F70" i="11" s="1"/>
  <c r="F71" i="11"/>
  <c r="F67" i="11"/>
  <c r="F66" i="11"/>
  <c r="F65" i="11"/>
  <c r="F59" i="11"/>
  <c r="F47" i="11"/>
  <c r="F46" i="11"/>
  <c r="F45" i="11"/>
  <c r="F42" i="11"/>
  <c r="F41" i="11"/>
  <c r="F40" i="11"/>
  <c r="F36" i="11"/>
  <c r="F35" i="11"/>
  <c r="F34" i="11"/>
  <c r="F33" i="11"/>
  <c r="F32" i="11"/>
  <c r="F31" i="11"/>
  <c r="D30" i="11"/>
  <c r="F30" i="11" s="1"/>
  <c r="F29" i="11"/>
  <c r="F28" i="11"/>
  <c r="F27" i="11"/>
  <c r="F24" i="11"/>
  <c r="F23" i="11"/>
  <c r="F22" i="11"/>
  <c r="F21" i="11"/>
  <c r="F20" i="11"/>
  <c r="F19" i="11"/>
  <c r="F18" i="11"/>
  <c r="F17" i="11"/>
  <c r="F16" i="11"/>
  <c r="F15" i="11"/>
  <c r="F14" i="11"/>
  <c r="F11" i="11"/>
  <c r="F10" i="11"/>
  <c r="F9" i="11"/>
  <c r="D53" i="4"/>
  <c r="D52" i="4"/>
  <c r="D51" i="4"/>
  <c r="D50" i="4"/>
  <c r="D49" i="4"/>
  <c r="D48" i="4"/>
  <c r="F43" i="11" l="1"/>
  <c r="F73" i="11"/>
  <c r="F68" i="11"/>
  <c r="F12" i="11"/>
  <c r="F48" i="11"/>
  <c r="F25" i="11"/>
  <c r="F37" i="11"/>
  <c r="D53" i="1"/>
  <c r="D52" i="1"/>
  <c r="F74" i="11" l="1"/>
  <c r="D183" i="11" s="1"/>
  <c r="D51" i="1"/>
  <c r="D50" i="1"/>
  <c r="F75" i="11" l="1"/>
  <c r="F76" i="11" s="1"/>
  <c r="E183" i="11"/>
  <c r="E185" i="11" s="1"/>
  <c r="D185" i="11"/>
  <c r="F51" i="4"/>
  <c r="F51" i="1"/>
  <c r="F94" i="4"/>
  <c r="F45" i="4"/>
  <c r="F93" i="4"/>
  <c r="F92" i="4"/>
  <c r="F65" i="4"/>
  <c r="F64" i="4"/>
  <c r="F63" i="4"/>
  <c r="F54" i="4"/>
  <c r="F53" i="4"/>
  <c r="F52" i="4"/>
  <c r="F50" i="4"/>
  <c r="F49" i="4"/>
  <c r="F48" i="4"/>
  <c r="F44" i="4"/>
  <c r="F43" i="4"/>
  <c r="F40" i="4"/>
  <c r="F39" i="4"/>
  <c r="F38" i="4"/>
  <c r="F34" i="4"/>
  <c r="F33" i="4"/>
  <c r="F32" i="4"/>
  <c r="F31" i="4"/>
  <c r="D30" i="4"/>
  <c r="F30" i="4" s="1"/>
  <c r="F29" i="4"/>
  <c r="F28" i="4"/>
  <c r="F27" i="4"/>
  <c r="F24" i="4"/>
  <c r="F23" i="4"/>
  <c r="F22" i="4"/>
  <c r="F21" i="4"/>
  <c r="D20" i="4"/>
  <c r="F20" i="4" s="1"/>
  <c r="F19" i="4"/>
  <c r="F18" i="4"/>
  <c r="F17" i="4"/>
  <c r="F16" i="4"/>
  <c r="F15" i="4"/>
  <c r="F14" i="4"/>
  <c r="F11" i="4"/>
  <c r="F10" i="4"/>
  <c r="F9" i="4"/>
  <c r="D49" i="1"/>
  <c r="D48" i="1"/>
  <c r="F52" i="1"/>
  <c r="F53" i="1"/>
  <c r="F54" i="1"/>
  <c r="F183" i="11" l="1"/>
  <c r="F185" i="11" s="1"/>
  <c r="F41" i="4"/>
  <c r="F98" i="4"/>
  <c r="F66" i="4"/>
  <c r="F35" i="4"/>
  <c r="F12" i="4"/>
  <c r="F46" i="4"/>
  <c r="F25" i="4"/>
  <c r="F55" i="4"/>
  <c r="F57" i="4" s="1"/>
  <c r="F99" i="4" l="1"/>
  <c r="F9" i="1"/>
  <c r="F39" i="1"/>
  <c r="D205" i="4" l="1"/>
  <c r="F100" i="4"/>
  <c r="F101" i="4" s="1"/>
  <c r="D21" i="1"/>
  <c r="F21" i="1" s="1"/>
  <c r="D20" i="1"/>
  <c r="F20" i="1" s="1"/>
  <c r="F94" i="1"/>
  <c r="F93" i="1"/>
  <c r="F92" i="1"/>
  <c r="F65" i="1"/>
  <c r="F64" i="1"/>
  <c r="F63" i="1"/>
  <c r="F50" i="1"/>
  <c r="F49" i="1"/>
  <c r="F48" i="1"/>
  <c r="F45" i="1"/>
  <c r="F44" i="1"/>
  <c r="F43" i="1"/>
  <c r="F40" i="1"/>
  <c r="F38" i="1"/>
  <c r="F34" i="1"/>
  <c r="F33" i="1"/>
  <c r="F32" i="1"/>
  <c r="F31" i="1"/>
  <c r="D30" i="1"/>
  <c r="F30" i="1" s="1"/>
  <c r="F29" i="1"/>
  <c r="F28" i="1"/>
  <c r="F27" i="1"/>
  <c r="F24" i="1"/>
  <c r="F23" i="1"/>
  <c r="F22" i="1"/>
  <c r="F19" i="1"/>
  <c r="F18" i="1"/>
  <c r="F17" i="1"/>
  <c r="F16" i="1"/>
  <c r="F15" i="1"/>
  <c r="F14" i="1"/>
  <c r="F11" i="1"/>
  <c r="F10" i="1"/>
  <c r="F41" i="1" l="1"/>
  <c r="D207" i="4"/>
  <c r="E205" i="4"/>
  <c r="E207" i="4" s="1"/>
  <c r="F95" i="1"/>
  <c r="F35" i="1"/>
  <c r="F25" i="1"/>
  <c r="F46" i="1"/>
  <c r="F66" i="1"/>
  <c r="F12" i="1"/>
  <c r="F55" i="1"/>
  <c r="F57" i="1" s="1"/>
  <c r="F205" i="4" l="1"/>
  <c r="F207" i="4" s="1"/>
  <c r="F96" i="1"/>
  <c r="D256" i="1" s="1"/>
  <c r="D259" i="1" s="1"/>
  <c r="F97" i="1" l="1"/>
  <c r="F98" i="1" s="1"/>
  <c r="E256" i="1"/>
  <c r="E259" i="1" s="1"/>
  <c r="F256" i="1" l="1"/>
  <c r="F259" i="1" s="1"/>
</calcChain>
</file>

<file path=xl/sharedStrings.xml><?xml version="1.0" encoding="utf-8"?>
<sst xmlns="http://schemas.openxmlformats.org/spreadsheetml/2006/main" count="1549" uniqueCount="261">
  <si>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</si>
  <si>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</si>
  <si>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</si>
  <si>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</si>
  <si>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</si>
  <si>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</si>
  <si>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</si>
  <si>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</si>
  <si>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</si>
  <si>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</si>
  <si>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</si>
  <si>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</si>
  <si>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</si>
  <si>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Implantation et parcellement, dossier d'exécution et plans de recollement</t>
  </si>
  <si>
    <t>1.3</t>
  </si>
  <si>
    <r>
      <t xml:space="preserve">Panneau d'identification du périmètre de dimension 1 00x 120 fixé sur un support de pied en IPN de 100 ancré de 0,50 m dans le sol et 1.00 m hors sol portant les indications qui seront précisées par le maitre d'ouvrage </t>
    </r>
    <r>
      <rPr>
        <i/>
        <sz val="11"/>
        <color theme="1"/>
        <rFont val="Arial Narrow"/>
        <family val="2"/>
      </rPr>
      <t>[Les écriteaux prévus sur les deux faces du panneau seront  exécutés entièrement en peinture de calligraphie y compris toutes sujétions]</t>
    </r>
  </si>
  <si>
    <t>u</t>
  </si>
  <si>
    <t>TOTAL I: PRIX GENERAUX</t>
  </si>
  <si>
    <t>II</t>
  </si>
  <si>
    <t>OUVRAGE DE CAPTAGE ET EQUIPEMENTS D'EXHAURE</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</si>
  <si>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</si>
  <si>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</si>
  <si>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</si>
  <si>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</si>
  <si>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</si>
  <si>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</si>
  <si>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Fourniture, pose et raccordement d'électropompe immergée type Grundfos de débit 5,5 m3/h et HMT 70 m y compris câble de sécurité en acier inoxydable, coffret de protection étanche du tableau de commande y compris inverseur de source et toutes sujétions</t>
  </si>
  <si>
    <t>2.4</t>
  </si>
  <si>
    <t>Fourniture et pose d'une colonne montante en PEHD DN63 PN16 y compris toutes sujétions</t>
  </si>
  <si>
    <t>m</t>
  </si>
  <si>
    <t>2.5</t>
  </si>
  <si>
    <t xml:space="preserve">Fourniture, pose et raccordement d'un câble électrique U1000 R02V de 4x10 mm2 enterré sous PVC et signalé par grillage avertisseur pour l'alimentation de la boîte de raccordement dans l’abri tête </t>
  </si>
  <si>
    <t>2.6</t>
  </si>
  <si>
    <t xml:space="preserve">Fourniture, pose et raccordement d’un câble électrique à immersion permanente de 4x4 mm2 pour l’alimentation de l’électropompe à partir de la boîte de raccordement dans l’abri tête de forage ,  y compris toutes sujétions </t>
  </si>
  <si>
    <t>2.7</t>
  </si>
  <si>
    <t>Fourniture, pose et raccordement d'un câble électrique U1000 R02V de 2x1 mm²  pour l'asservissement surpression de l'électropompe à la boîte de raccordement dans l'abri tête de forage, y compris toutes sujétions</t>
  </si>
  <si>
    <t>2.8</t>
  </si>
  <si>
    <t>Fourniture, pose et raccordement des câbles d'électrode de niveau à immersion de  permanante de 2x1.5 mm² des électrodes dans le forage à la boîte de raccordement dans l’abri tête de forage y compris toutes sujétions</t>
  </si>
  <si>
    <t>2.9</t>
  </si>
  <si>
    <t xml:space="preserve">Fourniture et pose de raccordement étanche d’indice de protection minimale IP 56 équipé de bornier de raccordement </t>
  </si>
  <si>
    <t>2.10</t>
  </si>
  <si>
    <t>Fourniture, pose et raccordement d'un coffret étanche équipée de bornes de jonction pour le raccordement des câbles dans l'abri de la tête de forage, y compris toutes sujétions</t>
  </si>
  <si>
    <t>2.11</t>
  </si>
  <si>
    <t>Fourniture, pose et raccordement de sonde de détection de niveau trop plein ( flotteur électrique , flotteur mecanique ou pressostat double seuil )</t>
  </si>
  <si>
    <t xml:space="preserve">TOTAL II: OUVRAGE DE CAPTAGE ET EQUIPEMENTS D'EXHAURE </t>
  </si>
  <si>
    <t>III</t>
  </si>
  <si>
    <t>SOURCE D'ENERGIE</t>
  </si>
  <si>
    <t>3.1</t>
  </si>
  <si>
    <t xml:space="preserve">Fourniture et installation d'un champ solaire photovoltaïque (10 modules identiques de type monocristallin et de puissance 350  Wc), kits de raccordement,cadre en aluminium des PV, câbles de liaison, dispositif de protection des câbles sous module et toutes sujétions </t>
  </si>
  <si>
    <t>3.2</t>
  </si>
  <si>
    <t>Structure support triangulée inclinaison sud zéro, 15°conformément aux plans y compris plateforme antibourbier en béton ordinaire dosé à 300 Kg/m3, d'épaisseur 15 cm et toutes sujétions</t>
  </si>
  <si>
    <t>3.3</t>
  </si>
  <si>
    <t>Fourniture et pose de onduleur C/A triphasé 380/440V avec recherche de MPPT 3.0 KW série RSI de Grundfos y compris coffret étanche de protection</t>
  </si>
  <si>
    <t>3.4</t>
  </si>
  <si>
    <t>Fourniture, pose et raccordement de Câble H07RN-F 2X10mm² pour le raccordement entre les panneaux solaires photovoltaïque et le Controleur</t>
  </si>
  <si>
    <t>ml</t>
  </si>
  <si>
    <t>3.5</t>
  </si>
  <si>
    <t>Fourniture, pose et raccordement d'un parafoudre DC 600-1000V, y compris toute sujétion</t>
  </si>
  <si>
    <t>3.6</t>
  </si>
  <si>
    <t>Fourniture, pose et raccordement d'un coupe circuit  CC pour la partie continu y compris toute sujétion</t>
  </si>
  <si>
    <t>3.7</t>
  </si>
  <si>
    <t>Fourniture, pose et raccordement d'un coupe circuit sectionneur  AC pour la partie alternatif , y compris toute sujétion</t>
  </si>
  <si>
    <t>3.8</t>
  </si>
  <si>
    <t xml:space="preserve">Puits de terre équipé et mise à la terre des équipements électromécaniques du forage, des masses métalliques et du neutre  y compris toutes sujétions </t>
  </si>
  <si>
    <t>TOTAL III: SOURCE D'ENERGIE</t>
  </si>
  <si>
    <t>IV</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</si>
  <si>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</si>
  <si>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4.1</t>
  </si>
  <si>
    <t>Etudes géotechniques</t>
  </si>
  <si>
    <t>4.2</t>
  </si>
  <si>
    <t>Support métallique de hauteur sous cuve de 10 m conformément aux plans</t>
  </si>
  <si>
    <t>4.3</t>
  </si>
  <si>
    <t>Fourniture et pose de Polytank de 10 m 3 y compris tuyauterie d'alimentation, de distribution et de vidange, robinets vannes, désinfection, essais d'étanchéité, etc.</t>
  </si>
  <si>
    <t>4.4</t>
  </si>
  <si>
    <t>Construction d'un regard au pied du château (by pass) et pose d'équipement complet y compris toute sujétion (vannes, compteurs, clapets, ventouse, etc)</t>
  </si>
  <si>
    <t>TOTAL IV: RESERVOIR</t>
  </si>
  <si>
    <t>V</t>
  </si>
  <si>
    <t>RESEAU DE CONDUITES</t>
  </si>
  <si>
    <t>5.1</t>
  </si>
  <si>
    <t>Fourniture et pose de conduite PVC DN 75 PN16 pour conduites de refoulement y compris toutes sujétions (déblai et remblai compacté de tranchée (prof.min: 0,60 m), lit de sable ép: 0,10 m, grillage avertisseur, pièces raccords et spéciales, raccordements diverses, tests divers, rinçage, bornes de répérage à chaque 25 m, etc) et toutes sujétions</t>
  </si>
  <si>
    <t>5.2</t>
  </si>
  <si>
    <t>Fourniture et pose de conduite PVC DN 90 PN10 pour conduites principales y compris toutes sujétions (déblai et remblai compacté de tranchée (prof.min: 0,60 m), lit de sable ép: 0,10 m, grillage avertisseur, pièces raccords et spéciales, raccordements diverses, tests divers, rinçage, bornes de répérage à chaque 25 m, etc) et toutes sujétions</t>
  </si>
  <si>
    <t>5.3</t>
  </si>
  <si>
    <t>Fourniture et pose de tuyau PVC pression DN 63 PN10 pour conduites secondaires y compris toutes sujétions (déblai et remblai de tranchée (prof.min: 0,60 m), lit de sable ép: 0,10 m, grillage avertisseur, pièces raccords et spéciales, raccordements diverses, tests divers, rinçage, bornes de répérage à chaque 25 m, etc)</t>
  </si>
  <si>
    <t>TOTAL V: RESEAU DE CONDUITES</t>
  </si>
  <si>
    <t>VI</t>
  </si>
  <si>
    <t>BASSINS DE STOCKAGE</t>
  </si>
  <si>
    <t>6.1</t>
  </si>
  <si>
    <t>Fouille pour ancrage</t>
  </si>
  <si>
    <r>
      <t>m</t>
    </r>
    <r>
      <rPr>
        <vertAlign val="superscript"/>
        <sz val="11"/>
        <color theme="1"/>
        <rFont val="Arial Narrow"/>
        <family val="2"/>
      </rPr>
      <t>3</t>
    </r>
  </si>
  <si>
    <t>6.2</t>
  </si>
  <si>
    <r>
      <t>Béton de propreté dosé à 150kg/m</t>
    </r>
    <r>
      <rPr>
        <vertAlign val="superscript"/>
        <sz val="11"/>
        <color theme="1"/>
        <rFont val="Arial Narrow"/>
        <family val="2"/>
      </rPr>
      <t>3</t>
    </r>
    <r>
      <rPr>
        <sz val="11"/>
        <color theme="1"/>
        <rFont val="Arial Narrow"/>
        <family val="2"/>
      </rPr>
      <t>(ep. 0,05)</t>
    </r>
  </si>
  <si>
    <t>6.3</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</si>
  <si>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</si>
  <si>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6.4</t>
  </si>
  <si>
    <t>Béton armé de 15 x 15 dosé à 350 kg/m3 pour parois conformément aux plans</t>
  </si>
  <si>
    <t>6.5</t>
  </si>
  <si>
    <t xml:space="preserve">Enduit étanche intérieur au mortier de ciment </t>
  </si>
  <si>
    <r>
      <t>m</t>
    </r>
    <r>
      <rPr>
        <vertAlign val="superscript"/>
        <sz val="11"/>
        <color theme="1"/>
        <rFont val="Arial Narrow"/>
        <family val="2"/>
      </rPr>
      <t>2</t>
    </r>
  </si>
  <si>
    <t>6.6</t>
  </si>
  <si>
    <t xml:space="preserve">Enduit extérieur </t>
  </si>
  <si>
    <t>6.7</t>
  </si>
  <si>
    <t xml:space="preserve">Fourniture et pose de colonne en galva et robinet de puisage DN 50 (2") au droit des bassins de stockage conformément aux plans y compris toutes sujétions </t>
  </si>
  <si>
    <t>Sous total pour un (01) bassin (a)</t>
  </si>
  <si>
    <t>Nombre de bassins (b)</t>
  </si>
  <si>
    <t>TOTAL VI BASSINS DE STOCKAGE: (a) x (b)</t>
  </si>
  <si>
    <t>VII</t>
  </si>
  <si>
    <t>BORNES D'IRRIGATION</t>
  </si>
  <si>
    <t>7.1</t>
  </si>
  <si>
    <t>Mise en place de bornes d'irrigation colonne montante en galva DN 40 muni de deux sorties DN 25 commandées par des vannes de fermeture et une vanne sur chaque colonne montante y compris toute suggestion de mise en œuvre conformément au plan joint</t>
  </si>
  <si>
    <t>7.2</t>
  </si>
  <si>
    <t xml:space="preserve"> Fourniture de tuyaux flexible de 30 m pour l'arrosage à la parcelle, muni de pistolet d'arrosage manuelle</t>
  </si>
  <si>
    <t>TOTAL VII BORNES D'IRRIGATION</t>
  </si>
  <si>
    <t>VIII</t>
  </si>
  <si>
    <t>REGARDS DIVERS ET ROBINETERIE</t>
  </si>
  <si>
    <t>8.1</t>
  </si>
  <si>
    <t>Regards équipés de vanne DN 63 en fonte à l'entrée des conduites sécondaires y compris clapet anti retour conformément aux plans et toutes sujétions</t>
  </si>
  <si>
    <t>8.2</t>
  </si>
  <si>
    <t>Regards de vidange équipé conformément aux plans et toutes sujétions</t>
  </si>
  <si>
    <t>8.3</t>
  </si>
  <si>
    <t>Fourniture et pose de robinets de puisage situé à 10 m du château d'eau comprenant conduite en PEHD DN32 et raccordement sur conduite de réseau , regard compteur et toutes sujétions</t>
  </si>
  <si>
    <t>TOTAL VIII REGARDS DIVERS ET ROBINETERIE</t>
  </si>
  <si>
    <t>IX</t>
  </si>
  <si>
    <t>PUITS MARAÎCHER DE DIAMETRE 1,80 m ET DE PROFONDEUR 12 m (nombre = 4)</t>
  </si>
  <si>
    <t>9.1</t>
  </si>
  <si>
    <t>Fonçage des puits</t>
  </si>
  <si>
    <t>9.1.1</t>
  </si>
  <si>
    <t xml:space="preserve">Fonçage en terrain de toute nature </t>
  </si>
  <si>
    <t>9.1.2</t>
  </si>
  <si>
    <t>Essai de pompage (03 paliers discontinus de 1 heure et de longue durée 12 heures suivis de remontées)</t>
  </si>
  <si>
    <t>9.2</t>
  </si>
  <si>
    <t>Equipement des puits</t>
  </si>
  <si>
    <t>9.2.1</t>
  </si>
  <si>
    <t>Cuvelage de diamétre 1,80 m</t>
  </si>
  <si>
    <t>9.2.2</t>
  </si>
  <si>
    <t>Ancrages de base, intermédiaires et de surface en béton armé</t>
  </si>
  <si>
    <t>9.2.3</t>
  </si>
  <si>
    <t>Trousse coupante en béton armé dosé à 350 Kg/m3</t>
  </si>
  <si>
    <t>9.2.4</t>
  </si>
  <si>
    <t>Colonne de captage filtrante en diamètre intérieur 1,40 m + la fourniture et la mise en place d'un gravier filtrant dans l'espace annulaire (estimation de 4 m par puits)</t>
  </si>
  <si>
    <t>9.2.5</t>
  </si>
  <si>
    <t>Margelle en béton armé dosé à 350 kg/m3 dans le prolongement du cuvelage d'une hauteur de 80 cm, de diamètre intérieur 1,80 m prenant appui sur l'ancrage de surface</t>
  </si>
  <si>
    <t>m3</t>
  </si>
  <si>
    <t>9.2.6</t>
  </si>
  <si>
    <t>Trottoir anti bourbier de 1,00 m de largeur en béton armé dosé à 350 kg/m3 et 20 cm d'épaisseur autour de la margelle</t>
  </si>
  <si>
    <t>9.2.7</t>
  </si>
  <si>
    <t>Bati d'exhaure en IPN de 100 avec 3 poulies à double gorge</t>
  </si>
  <si>
    <t>9.2.8</t>
  </si>
  <si>
    <t>Couvercle en tôle lourde d'épaisseur 4 mm recouverte de deux couches de peinture antirouille y compris cadenas conformément aux plans</t>
  </si>
  <si>
    <t>9.3</t>
  </si>
  <si>
    <t>Système d'exhaure des puits</t>
  </si>
  <si>
    <t>9.3.1</t>
  </si>
  <si>
    <t>Fourniture, pose et raccordement d'électropompe immergée type DIFFUL de débit 3 m3/h et HMT 20 m y compris câble de sécurité en acier inoxydable, coffret de protection étanche du tableau de commande y compris inverseur de source et toutes sujétions</t>
  </si>
  <si>
    <t>9.3.2</t>
  </si>
  <si>
    <t>Fourniture et pose d'une colonne montante en PEHD DN40 PN10 y compris toutes sujétions</t>
  </si>
  <si>
    <t>9.3.3</t>
  </si>
  <si>
    <t>Fourniture, pose et raccordement de sonde de détection de niveau et toutes sujétions</t>
  </si>
  <si>
    <t>9.3.4</t>
  </si>
  <si>
    <t>Fourniture et pose de tube PVC crépiné type forage DN112/125 et toutes sujétions</t>
  </si>
  <si>
    <t>9.3.5</t>
  </si>
  <si>
    <t>Fixation de support en IPN et tôle métallique des équipements de surface de pompe et toutes sujétions</t>
  </si>
  <si>
    <t>9.3.6</t>
  </si>
  <si>
    <t>Fourniture, pose et raccordement d'équipements hydromécaniques (ventouse, coudes M/F, bride ronde filetée, compteur, clapet anti-retour, pressostat, vanne, mamellons) de tête de pompe y compris butée et support conformément au plan joint</t>
  </si>
  <si>
    <t>9.3.7</t>
  </si>
  <si>
    <t xml:space="preserve">Fourniture et installation d'un champ solaire photovoltaïque (02 modules identiques de type monocristallin et de puissance 285  Wc), kits de raccordement,cadre en aluminium des PV, câbles de liaison, dispositif de protection des câbles sous module, support métallique, cablages et filleries diverses et toutes sujétions </t>
  </si>
  <si>
    <t>9.3.8</t>
  </si>
  <si>
    <t>Fourniture et pose de tuyau PEHD DN 40 PN10 pour conduites secondaires y compris toutes sujétions (déblai et remblai de tranchée (prof.min: 0,60 m), lit de sable ép: 0,10 m, grillage avertisseur, pièces raccords et spéciales, raccordements diverses, tests divers, rinçage, bornes de répérage à chaque 25 m, etc)</t>
  </si>
  <si>
    <t>9.3.9</t>
  </si>
  <si>
    <t xml:space="preserve">Fourniture et pose de colonne en galva et robinet de puisage DN 40 au droit des bassins de stockage conformément aux plans y compris toutes sujétions </t>
  </si>
  <si>
    <t>TOTAL IX: PUITS MARAÎCHER DE DIAMETRE 1,80 m ET DE PROFONDEUR 12 m (nombre = 4)</t>
  </si>
  <si>
    <t>X</t>
  </si>
  <si>
    <t xml:space="preserve">AMENAGEMENTS INTERNES / TRAVAUX DE TERRASSEMENT ET AUTRES </t>
  </si>
  <si>
    <t>10.1</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</si>
  <si>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</si>
  <si>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10.2</t>
  </si>
  <si>
    <t>Fourniture et pose de portail d'accès métallique à double battant dont chaque battant a une largeur de 1,25 m et une hauteur de 1,50 m conformément aux plans de conformément au plan et toutes sujétions</t>
  </si>
  <si>
    <t>10.3</t>
  </si>
  <si>
    <t>Nettoyage général y compris abattage d'arbres de la superficie à aménager</t>
  </si>
  <si>
    <t>ha</t>
  </si>
  <si>
    <t xml:space="preserve">TOTAL X AMENAGEMENTS INTERNES / TRAVAUX DE TERRASSEMENT ET AUTRES </t>
  </si>
  <si>
    <t>TOTAL GENERAL HTVA</t>
  </si>
  <si>
    <t>TVA (18%)</t>
  </si>
  <si>
    <t>TOTAL GENERAL TTC</t>
  </si>
  <si>
    <t>Fourniture, pose et raccordement d'électropompe immergée type Grundfos de débit 8 m3/h et HMT 60 m y compris câble de sécurité en acier inoxydable, coffret de protection étanche du tableau de commande y compris inverseur de source et toutes sujétions</t>
  </si>
  <si>
    <t>Fourniture et pose d'une colonne montante en PEHD DN75 PN16 y compris toutes sujétions</t>
  </si>
  <si>
    <t xml:space="preserve">Fourniture et installation d'un champ solaire photovoltaïque (12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</si>
  <si>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4.0 KW série RSI de Grundfos y compris coffret étanche de protection</t>
  </si>
  <si>
    <t>Fourniture et pose de conduite PVC DN 90 PN16 pour conduites de refoulement y compris toutes sujétions (déblai et remblai compacté de tranchée (prof.min: 0,60 m), lit de sable ép: 0,10 m, grillage avertisseur, pièces raccords et spéciales, raccordements diverses, tests divers, rinçage, bornes de répérage à chaque 25 m, etc) et toutes sujétions</t>
  </si>
  <si>
    <t>Regards équipés de vanne DN 63 en fonte à l'entrée des conduites sécondaires conformément aux plans et toutes sujétions</t>
  </si>
  <si>
    <t>PUITS MARAÎCHER DE DIAMETRE 1,80 m ET DE PROFONDEUR 12 m (nombre = 5)</t>
  </si>
  <si>
    <t>9.1.5</t>
  </si>
  <si>
    <t>TOTAL IX: PUITS MARAÎCHER DE DIAMETRE 1,80 m ET DE PROFONDEUR 12 m (nombre = 5)</t>
  </si>
  <si>
    <t>10.7</t>
  </si>
  <si>
    <t>Déblai manuel pour ancrage de la digue filtrante</t>
  </si>
  <si>
    <t xml:space="preserve">m3 </t>
  </si>
  <si>
    <t>10.8</t>
  </si>
  <si>
    <t>Tapis filtrant pour digue filtrante</t>
  </si>
  <si>
    <t>10.9</t>
  </si>
  <si>
    <t>Fourniture et pose de moellons pour corps de la digue filtrante</t>
  </si>
  <si>
    <t>Fourniture, pose et raccordement d'électropompe immergée type Grundfos de débit 5,1 m3/h et HMT 55 m y compris câble de sécurité en acier inoxydable, coffret de protection étanche du tableau de commande y compris inverseur de source et toutes sujétions</t>
  </si>
  <si>
    <t xml:space="preserve">Fourniture et installation d'un champ solaire photovoltaïque (8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</si>
  <si>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2.2 KW série RSI de Grundfos y compris coffret étanche de protection</t>
  </si>
  <si>
    <t>3.9</t>
  </si>
  <si>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</si>
  <si>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3.10</t>
  </si>
  <si>
    <t>Fourniture et pose de portail d'accès métallique à battant unique de 1,25 m de largeur et de 1,50 m de hauteur conformément aux plans de conformément au plan et toutes sujétions</t>
  </si>
  <si>
    <t xml:space="preserve">TOTAL IX AMENAGEMENTS INTERNES / TRAVAUX DE TERRASSEMENT ET AUTRES </t>
  </si>
  <si>
    <t>Fourniture, pose et raccordement d'électropompe immergée type Grundfos de débit 7,3 m3/h et HMT 60 m y compris câble de sécurité en acier inoxydable, coffret de protection étanche du tableau de commande y compris inverseur de source et toutes sujétions</t>
  </si>
  <si>
    <t>Fourniture et pose de conduite PVC DN 110 PN10 pour conduites principales y compris toutes sujétions (déblai et remblai compacté de tranchée (prof.min: 0,60 m), lit de sable ép: 0,10 m, grillage avertisseur, pièces raccords et spéciales, raccordements diverses, tests divers, rinçage, bornes de répérage à chaque 25 m, etc) et toutes sujétions</t>
  </si>
  <si>
    <t>Fourniture, pose et raccordement d'électropompe immergée type Grundfos de débit 9,10 m3/h et HMT 60 m y compris câble de sécurité en acier inoxydable, coffret de protection étanche du tableau de commande y compris inverseur de source et toutes sujétions</t>
  </si>
  <si>
    <t xml:space="preserve">Fourniture et installation d'un champ solaire photovoltaïque (14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</si>
  <si>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5.5 KW série RSI de Grundfos y compris coffret étanche de protection</t>
  </si>
  <si>
    <t>Fourniture, pose et raccordement d'électropompe immergée type Grundfos de débit 20 m3/h et HMT 70 m y compris câble de sécurité en acier inoxydable, coffret de protection étanche du tableau de commande y compris inverseur de source et toutes sujétions</t>
  </si>
  <si>
    <t xml:space="preserve">Fourniture et installation d'un champ solaire photovoltaïque (32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</si>
  <si>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11.0 KW série RSI de Grundfos y compris coffret étanche de protection</t>
  </si>
  <si>
    <t>Fourniture et pose de conduite PVC DN 125 PN16 pour conduites de refoulement y compris toutes sujétions (déblai et remblai compacté de tranchée (prof.min: 0,60 m), lit de sable ép: 0,10 m, grillage avertisseur, pièces raccords et spéciales, raccordements diverses, tests divers, rinçage, bornes de répérage à chaque 25 m, etc) et toutes sujétions</t>
  </si>
  <si>
    <t>Fourniture et pose de conduite PVC DN 125 PN10 pour conduites principales y compris toutes sujétions (déblai et remblai compacté de tranchée (prof.min: 0,60 m), lit de sable ép: 0,10 m, grillage avertisseur, pièces raccords et spéciales, raccordements diverses, tests divers, rinçage, bornes de répérage à chaque 25 m, etc) et toutes sujétions</t>
  </si>
  <si>
    <t>Fourniture et pose de tuyau PVC pression DN 75 PN10 pour conduites secondaires y compris toutes sujétions (déblai et remblai de tranchée (prof.min: 0,60 m), lit de sable ép: 0,10 m, grillage avertisseur, pièces raccords et spéciales, raccordements diverses, tests divers, rinçage, bornes de répérage à chaque 25 m, etc)</t>
  </si>
  <si>
    <t>Regards équipés de vanne DN 75 en fonte à l'entrée des conduites sécondaires conformément aux plans et toutes sujétions</t>
  </si>
  <si>
    <t>8.4</t>
  </si>
  <si>
    <t>PUITS MARAÎCHER DE DIAMETRE 1,80 m ET DE PROFONDEUR 12 m (nombre = 8)</t>
  </si>
  <si>
    <t>TOTAL IX: PUITS MARAÎCHER DE DIAMETRE 1,80 m ET DE PROFONDEUR 12 m (nombre = 8)</t>
  </si>
  <si>
    <t>Fourniture, pose et raccordement d'électropompe immergée type Grundfos de débit 9,5 m3/h et HMT 55 m y compris câble de sécurité en acier inoxydable, coffret de protection étanche du tableau de commande y compris inverseur de source et toutes sujétions</t>
  </si>
  <si>
    <r>
      <rPr>
        <b/>
        <sz val="11"/>
        <color theme="1"/>
        <rFont val="Arial Narrow"/>
        <family val="2"/>
      </rPr>
      <t xml:space="preserve">RESERVOIR:  </t>
    </r>
    <r>
      <rPr>
        <sz val="11"/>
        <color theme="1"/>
        <rFont val="Arial Narrow"/>
        <family val="2"/>
      </rPr>
      <t xml:space="preserve">  Fourniture et pose d'un chateau métallique de 10 m3 y compris l'ensemble des canalisations d'alimentation, de distribution, de vidange, trop plein, by pass etc., l'ensemble des pièces de raccordement selon le plan joint (té, coude et toutes sujétions);  et la fondation en béton armé dosé à 400 kg/m3 et la plateforme en béton ordinaire dosé à 300 kg/m3; investigations géotechniques et notes de calculs et toutes sujetions</t>
    </r>
  </si>
  <si>
    <t>Château métallique de 10 m3 et de hauteur sous cuve de 10 m conformément aux plans</t>
  </si>
  <si>
    <t xml:space="preserve">TOTAL V: RESERVOIR </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</si>
  <si>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</si>
  <si>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conduite PVC DN 75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</si>
  <si>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tuyau PVC pression DN 50 PN10 pour conduites secondaires y compris toutes sujétions (déblai et remblai de tranchée (prof.min: 0,80 m), lit de sable ép: 0,10 m, grillage avertisseur, pièces raccords et spéciales, raccordements diverses, tests divers, rinçage, bornes de répérage à chaque 25 m, etc)</t>
  </si>
  <si>
    <t>POINTS DE DESSERTES ET DIVERS</t>
  </si>
  <si>
    <t xml:space="preserve">Réalisation d'abreuvoir conformément aux plans  pour abreuvement des animaux </t>
  </si>
  <si>
    <t>Fourniture et pose de robinets de puisage comprenant conduite en PEHD DN32 et raccordement sur conduite de réseau , regard compteur et toutes sujétions</t>
  </si>
  <si>
    <t>TOTAL VII POINTS DE DESSERTES ET DIVERS</t>
  </si>
  <si>
    <t>TRAVAUX D'AMENAGEMENT DE 6 SITES DE DE PERIMETRES MARAICHERS ET D'UN POSTE D'EAU AUTONOME DANS LES REGIONS DU DU NAKAMBE ET DE L'OUBRI (BURKINA FASO)</t>
  </si>
  <si>
    <t>RECAPITULATIF DU LOT1</t>
  </si>
  <si>
    <t>Montant des travaux en HTVA</t>
  </si>
  <si>
    <t>TVA à 18%</t>
  </si>
  <si>
    <t>Montant des travaux en TTC</t>
  </si>
  <si>
    <t>Réalisation d'un poste d'eau autonome de 10 m3 dans la zone pastorale du village de Dassoui dans la commune de Dialgaye</t>
  </si>
  <si>
    <t>Montant totaux des travaux du lot1</t>
  </si>
  <si>
    <t>Lot 2 : Travaux d'aménagement d'un périmètre maraicher de 2,5 ha dans le village de Mogtedo dans la commune de Mogtedo et d'un périmètre maraicher de 4 ha dans le village de Bolain dans la commune de Koupéla</t>
  </si>
  <si>
    <t>Site 1- Aménagement d'un périmètre maraicher de 2,5 ha dans le village de Mogtedo dans la commune de Mogtedo</t>
  </si>
  <si>
    <t>Site 2- Aménagement d'un périmètre maraicher de 4 ha dans le village de Bolain dans la commune de Koupéla</t>
  </si>
  <si>
    <t>RECAPITULATIF DU LOT2</t>
  </si>
  <si>
    <t>Montant totaux des travaux du lot2</t>
  </si>
  <si>
    <t>Aménagement d'un périmètre maraicher de 2,5 ha dans le village de Mogtedo dans la commune de Mogtedo</t>
  </si>
  <si>
    <t>Aménagement d'un périmètre maraicher de 4 ha dans le village de Bolain dans la commune de Koupéla</t>
  </si>
  <si>
    <t>Site 1- Aménagement d'un périmètre maraicher de 1 ha dans le village de Gogma dans la commune de Garango</t>
  </si>
  <si>
    <t>TRAVAUX D'AMENAGEMENT DE 6 SITES DE PERIMETRES MARAICHERS ET D'UN POSTE D'EAU AUTONOME DANS LES REGIONS DU DU NAKAMBE ET DE L'OUBRI (BURKINA FASO)</t>
  </si>
  <si>
    <t>Lot 3: Travaux d'aménagement d'un périmètre maraicher de 1 ha dans le village de Gogma dans la commune de Garango et d'un périmètre maraicher de 2 ha dans le village de Dazé dans la commune de Tenkodogo</t>
  </si>
  <si>
    <t>Site 1- Aménagement d'un périmètre maraicher de 2 ha dans le village de Gonkin dans la commune de Dialgaye</t>
  </si>
  <si>
    <t>RECAPITULATIF DU LOT3</t>
  </si>
  <si>
    <t>Montant totaux des travaux du lot3</t>
  </si>
  <si>
    <t>Aménagement d'un périmètre maraicher de 1 ha dans le village de Gogma dans la commune de Garango</t>
  </si>
  <si>
    <t>Aménagement d'un périmètre maraicher de 2 ha dans le village de Dazé dans la commune de Tenkodogo</t>
  </si>
  <si>
    <t>Site 2- Aménagement d'un périmètre maraicher de 2 ha dans le village de Dazé dans la commune de Tenkodogo</t>
  </si>
  <si>
    <t>Site 2 - Aménagement d'un périmètre maraicher de 2 ha dans le village de Dassoui dans la commune de Dialgaye</t>
  </si>
  <si>
    <t>Lot 1 : Travaux d'aménagement de deux (02) périmètres maraichers de 2 ha chacun dans les village de Gonkin, de Dassoui et d'un Poste Autonome (PEA) de 10 m3 dans la commune de Dialgaye</t>
  </si>
  <si>
    <t>Site 3- Réalisation d'un poste d'eau autonome de 10 m3 dans la zone pastorale du village de Dassoui dans la commune de Dialgaye</t>
  </si>
  <si>
    <t xml:space="preserve"> Aménagement d'un périmètre maraicher de 2 ha dans le village de Dassoui dans la commune de Dialgaye</t>
  </si>
  <si>
    <t>Aménagement d'un périmètre maraicher de 2 ha dans le village de Gonkin dans la commune de Dialgaye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</si>
</sst>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 numFmtId="169" formatCode="#,##0.00_ ;\-#,##0.00\ "/>
  </numFmts>
  <fonts count="2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sz val="8"/>
      <name val="Calibri"/>
      <family val="2"/>
      <scheme val="minor"/>
    </font>
    <font>
      <b/>
      <sz val="12"/>
      <color theme="1"/>
      <name val="Arial Narrow"/>
      <family val="2"/>
    </font>
    <font>
      <sz val="12"/>
      <color theme="1"/>
      <name val="Arial Narrow"/>
      <family val="2"/>
    </font>
    <font>
      <sz val="12"/>
      <name val="Arial Narrow"/>
      <family val="2"/>
    </font>
    <font>
      <b/>
      <sz val="11"/>
      <name val="Arial Narrow"/>
      <family val="2"/>
    </font>
    <font>
      <sz val="11"/>
      <name val="Arial Narrow"/>
      <family val="2"/>
    </font>
    <font>
      <b/>
      <sz val="12.5"/>
      <color rgb="FF000000"/>
      <name val="Arial Narrow"/>
      <family val="2"/>
    </font>
    <font>
      <i/>
      <sz val="11"/>
      <color theme="1"/>
      <name val="Arial Narrow"/>
      <family val="2"/>
    </font>
    <font>
      <sz val="11"/>
      <color rgb="FFFF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mediumDashDot">
        <color indexed="64"/>
      </top>
      <bottom style="thin">
        <color indexed="64"/>
      </bottom>
      <diagonal/>
    </border>
    <border>
      <left style="thin">
        <color indexed="64"/>
      </left>
      <right style="double">
        <color indexed="64"/>
      </right>
      <top style="mediumDashDot">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xf numFmtId="41" fontId="1" fillId="0" borderId="0" applyFont="0" applyFill="0" applyBorder="0" applyAlignment="0" applyProtection="0"/>
  </cellStyleXfs>
  <cellXfs count="197">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vertical="center"/>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3" xfId="0" applyFont="1" applyFill="1" applyBorder="1"/>
    <xf numFmtId="0" fontId="2" fillId="5" borderId="25" xfId="0" applyFont="1" applyFill="1" applyBorder="1" applyAlignment="1">
      <alignment horizontal="center"/>
    </xf>
    <xf numFmtId="3" fontId="2" fillId="5" borderId="25" xfId="0" applyNumberFormat="1" applyFont="1" applyFill="1" applyBorder="1" applyAlignment="1">
      <alignment horizontal="center"/>
    </xf>
    <xf numFmtId="3" fontId="3" fillId="5" borderId="26"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2" fillId="0" borderId="18" xfId="0" applyFont="1" applyBorder="1" applyAlignment="1">
      <alignment vertical="center" wrapText="1"/>
    </xf>
    <xf numFmtId="0" fontId="16" fillId="0" borderId="14" xfId="0" applyFont="1" applyBorder="1" applyAlignment="1">
      <alignment horizontal="center" vertical="center" wrapText="1"/>
    </xf>
    <xf numFmtId="0" fontId="17"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3" fontId="3" fillId="0" borderId="18" xfId="3" applyNumberFormat="1" applyFont="1" applyFill="1" applyBorder="1" applyAlignment="1">
      <alignment horizontal="center" vertical="center" wrapText="1"/>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28" xfId="0" applyFont="1" applyFill="1" applyBorder="1" applyAlignment="1">
      <alignment horizontal="center" vertical="center" wrapText="1"/>
    </xf>
    <xf numFmtId="3" fontId="3" fillId="5" borderId="29" xfId="1" applyNumberFormat="1" applyFont="1" applyFill="1" applyBorder="1" applyAlignment="1">
      <alignment horizontal="center" vertical="center"/>
    </xf>
    <xf numFmtId="0" fontId="3" fillId="5" borderId="24"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2"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0" fontId="17" fillId="0" borderId="5" xfId="0" applyFont="1" applyBorder="1" applyAlignment="1">
      <alignment horizontal="left" vertical="center" wrapText="1"/>
    </xf>
    <xf numFmtId="1" fontId="2" fillId="0" borderId="5" xfId="0" applyNumberFormat="1" applyFont="1" applyBorder="1" applyAlignment="1">
      <alignment horizontal="center"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xf>
    <xf numFmtId="168" fontId="2" fillId="0" borderId="5" xfId="0" applyNumberFormat="1" applyFont="1" applyBorder="1" applyAlignment="1">
      <alignment horizontal="center" vertical="center" wrapText="1"/>
    </xf>
    <xf numFmtId="0" fontId="2" fillId="4" borderId="17" xfId="0" applyFont="1" applyFill="1" applyBorder="1" applyAlignment="1">
      <alignment horizontal="center" vertical="center" wrapText="1"/>
    </xf>
    <xf numFmtId="0" fontId="3" fillId="4" borderId="18"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0" borderId="18" xfId="0" applyFont="1" applyBorder="1" applyAlignment="1">
      <alignment horizontal="center" vertical="center" wrapText="1"/>
    </xf>
    <xf numFmtId="0" fontId="2" fillId="0" borderId="30" xfId="0" applyFont="1" applyBorder="1" applyAlignment="1">
      <alignment horizontal="center" vertical="center" wrapText="1"/>
    </xf>
    <xf numFmtId="3" fontId="2" fillId="0" borderId="30" xfId="0" applyNumberFormat="1" applyFont="1" applyBorder="1" applyAlignment="1">
      <alignment horizontal="center" vertical="center" wrapText="1"/>
    </xf>
    <xf numFmtId="3" fontId="2" fillId="0" borderId="31"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vertical="center" wrapText="1"/>
    </xf>
    <xf numFmtId="165" fontId="3" fillId="0" borderId="6" xfId="1" applyNumberFormat="1" applyFont="1" applyFill="1" applyBorder="1" applyAlignment="1">
      <alignment horizontal="center" vertical="center" wrapText="1"/>
    </xf>
    <xf numFmtId="165" fontId="3" fillId="0" borderId="19" xfId="1" applyNumberFormat="1" applyFont="1" applyFill="1" applyBorder="1" applyAlignment="1">
      <alignment horizontal="center" vertical="center" wrapText="1"/>
    </xf>
    <xf numFmtId="3" fontId="19" fillId="0" borderId="15"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6" xfId="0" applyNumberFormat="1" applyFont="1" applyBorder="1" applyAlignment="1">
      <alignment horizontal="center" vertical="center" wrapText="1"/>
    </xf>
    <xf numFmtId="0" fontId="3" fillId="4" borderId="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4" fontId="2" fillId="0" borderId="0" xfId="0" applyNumberFormat="1" applyFont="1"/>
    <xf numFmtId="165" fontId="2" fillId="0" borderId="0" xfId="0" applyNumberFormat="1" applyFont="1"/>
    <xf numFmtId="0" fontId="3" fillId="6" borderId="5" xfId="0" applyFont="1" applyFill="1" applyBorder="1" applyAlignment="1">
      <alignment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left" vertical="center" wrapText="1"/>
    </xf>
    <xf numFmtId="3" fontId="3" fillId="5" borderId="5"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3" fillId="4" borderId="6" xfId="0" applyNumberFormat="1" applyFont="1" applyFill="1" applyBorder="1" applyAlignment="1">
      <alignment horizontal="center" vertical="center" wrapText="1"/>
    </xf>
    <xf numFmtId="3" fontId="3" fillId="5" borderId="6" xfId="1" applyNumberFormat="1" applyFont="1" applyFill="1" applyBorder="1" applyAlignment="1">
      <alignment horizontal="center" vertical="center"/>
    </xf>
    <xf numFmtId="0" fontId="2" fillId="5" borderId="24" xfId="0" applyFont="1" applyFill="1" applyBorder="1"/>
    <xf numFmtId="0" fontId="2" fillId="5" borderId="24" xfId="0" applyFont="1" applyFill="1" applyBorder="1" applyAlignment="1">
      <alignment horizontal="center"/>
    </xf>
    <xf numFmtId="3" fontId="2" fillId="5" borderId="24" xfId="0" applyNumberFormat="1" applyFont="1" applyFill="1" applyBorder="1" applyAlignment="1">
      <alignment horizontal="center"/>
    </xf>
    <xf numFmtId="3" fontId="3" fillId="5" borderId="35" xfId="0" applyNumberFormat="1" applyFont="1" applyFill="1" applyBorder="1" applyAlignment="1">
      <alignment horizontal="center"/>
    </xf>
    <xf numFmtId="0" fontId="21" fillId="0" borderId="0" xfId="0" applyFont="1"/>
    <xf numFmtId="0" fontId="20" fillId="0" borderId="17" xfId="0" applyFont="1" applyBorder="1" applyAlignment="1">
      <alignment horizontal="center" vertical="center" wrapText="1"/>
    </xf>
    <xf numFmtId="0" fontId="18" fillId="0" borderId="18" xfId="0" applyFont="1" applyBorder="1" applyAlignment="1">
      <alignment vertical="center" wrapText="1"/>
    </xf>
    <xf numFmtId="0" fontId="18" fillId="0" borderId="18" xfId="0" applyFont="1" applyBorder="1" applyAlignment="1">
      <alignment horizontal="center" vertical="center" wrapText="1"/>
    </xf>
    <xf numFmtId="3" fontId="20" fillId="0" borderId="19" xfId="0" applyNumberFormat="1" applyFont="1" applyBorder="1" applyAlignment="1">
      <alignment horizontal="center" vertical="center" wrapText="1"/>
    </xf>
    <xf numFmtId="0" fontId="20" fillId="0" borderId="15" xfId="0" applyFont="1" applyBorder="1" applyAlignment="1">
      <alignment horizontal="center" vertical="center" wrapText="1"/>
    </xf>
    <xf numFmtId="3" fontId="20" fillId="0" borderId="15" xfId="0" applyNumberFormat="1" applyFont="1" applyBorder="1" applyAlignment="1">
      <alignment horizontal="center" vertical="center" wrapText="1"/>
    </xf>
    <xf numFmtId="3" fontId="20" fillId="0" borderId="16" xfId="0" applyNumberFormat="1" applyFont="1" applyBorder="1" applyAlignment="1">
      <alignment horizontal="center" vertical="center" wrapText="1"/>
    </xf>
    <xf numFmtId="0" fontId="3"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0" fontId="3" fillId="0" borderId="5" xfId="0" applyFont="1" applyBorder="1" applyAlignment="1">
      <alignment vertical="center" wrapText="1"/>
    </xf>
    <xf numFmtId="0" fontId="17" fillId="0" borderId="5" xfId="0" applyFont="1" applyBorder="1" applyAlignment="1">
      <alignment vertical="center" wrapText="1"/>
    </xf>
    <xf numFmtId="0" fontId="17" fillId="0" borderId="15" xfId="0" applyFont="1" applyBorder="1" applyAlignment="1">
      <alignment vertical="center" wrapText="1"/>
    </xf>
    <xf numFmtId="0" fontId="17" fillId="0" borderId="5" xfId="0" applyFont="1" applyBorder="1" applyAlignment="1">
      <alignment horizontal="center" vertical="center" wrapText="1"/>
    </xf>
    <xf numFmtId="0" fontId="2" fillId="0" borderId="5" xfId="4" applyFont="1" applyBorder="1" applyAlignment="1">
      <alignment vertical="center" wrapText="1"/>
    </xf>
    <xf numFmtId="0" fontId="2" fillId="0" borderId="5" xfId="4" applyFont="1" applyBorder="1" applyAlignment="1">
      <alignment horizontal="center" vertical="center" wrapText="1"/>
    </xf>
    <xf numFmtId="169" fontId="2" fillId="0" borderId="5" xfId="3" applyNumberFormat="1" applyFont="1" applyBorder="1" applyAlignment="1">
      <alignment horizontal="center" vertical="center" wrapText="1"/>
    </xf>
    <xf numFmtId="3" fontId="2" fillId="0" borderId="5" xfId="3" applyNumberFormat="1" applyFont="1" applyBorder="1" applyAlignment="1">
      <alignment horizontal="right" vertical="center" wrapText="1"/>
    </xf>
    <xf numFmtId="3" fontId="2" fillId="0" borderId="6" xfId="4" applyNumberFormat="1" applyFont="1" applyBorder="1" applyAlignment="1">
      <alignment vertical="center" wrapText="1"/>
    </xf>
    <xf numFmtId="0" fontId="2" fillId="0" borderId="5" xfId="4" applyFont="1" applyBorder="1" applyAlignment="1">
      <alignment wrapText="1"/>
    </xf>
    <xf numFmtId="0" fontId="3" fillId="0" borderId="32" xfId="0" applyFont="1" applyBorder="1" applyAlignment="1">
      <alignment vertical="center" wrapText="1"/>
    </xf>
    <xf numFmtId="0" fontId="2" fillId="0" borderId="32" xfId="0" applyFont="1" applyBorder="1" applyAlignment="1">
      <alignment horizontal="center" vertical="center" wrapText="1"/>
    </xf>
    <xf numFmtId="3" fontId="2" fillId="0" borderId="32" xfId="0" applyNumberFormat="1" applyFont="1" applyBorder="1" applyAlignment="1">
      <alignment horizontal="center" vertical="center" wrapText="1"/>
    </xf>
    <xf numFmtId="3" fontId="2" fillId="0" borderId="33" xfId="0" applyNumberFormat="1" applyFont="1" applyBorder="1" applyAlignment="1">
      <alignment horizontal="center" vertical="center" wrapText="1"/>
    </xf>
    <xf numFmtId="0" fontId="19" fillId="0" borderId="15" xfId="0" applyFont="1" applyBorder="1" applyAlignment="1">
      <alignment vertical="center" wrapText="1"/>
    </xf>
    <xf numFmtId="1" fontId="23" fillId="0" borderId="5" xfId="0" applyNumberFormat="1" applyFont="1" applyBorder="1" applyAlignment="1">
      <alignment horizontal="center" vertical="center" wrapText="1"/>
    </xf>
    <xf numFmtId="3" fontId="2" fillId="0" borderId="36" xfId="0" applyNumberFormat="1" applyFont="1" applyBorder="1" applyAlignment="1">
      <alignment horizontal="center" vertical="center" wrapText="1"/>
    </xf>
    <xf numFmtId="0" fontId="14"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wrapText="1"/>
    </xf>
    <xf numFmtId="0" fontId="3" fillId="0" borderId="37" xfId="0" applyFont="1" applyBorder="1" applyAlignment="1">
      <alignment horizontal="center" vertical="center"/>
    </xf>
    <xf numFmtId="0" fontId="3" fillId="0" borderId="24" xfId="0" applyFont="1" applyBorder="1"/>
    <xf numFmtId="0" fontId="3" fillId="0" borderId="24" xfId="0" applyFont="1" applyBorder="1" applyAlignment="1">
      <alignment horizontal="center"/>
    </xf>
    <xf numFmtId="3" fontId="3" fillId="0" borderId="24" xfId="0" applyNumberFormat="1" applyFont="1" applyBorder="1" applyAlignment="1">
      <alignment horizontal="center"/>
    </xf>
    <xf numFmtId="3" fontId="3" fillId="0" borderId="35" xfId="0" applyNumberFormat="1" applyFont="1" applyBorder="1" applyAlignment="1">
      <alignment horizontal="center"/>
    </xf>
    <xf numFmtId="41" fontId="2" fillId="0" borderId="0" xfId="12" applyFont="1"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cellXfs>
  <cellStyles count="13">
    <cellStyle name="Milliers" xfId="1" builtinId="3"/>
    <cellStyle name="Milliers [0]" xfId="12" builtinId="6"/>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3"/>
  <sheetViews>
    <sheetView tabSelected="1" zoomScale="130" zoomScaleNormal="130" workbookViewId="0">
      <selection activeCell="E245" sqref="E245:E246"/>
    </sheetView>
  </sheetViews>
  <sheetFormatPr baseColWidth="10" defaultColWidth="11.5546875" defaultRowHeight="13.8" x14ac:dyDescent="0.25"/>
  <cols>
    <col min="1" max="1" width="7.5546875" style="4" customWidth="1"/>
    <col min="2" max="2" width="54.109375" style="4" customWidth="1"/>
    <col min="3" max="3" width="8.44140625" style="42" customWidth="1"/>
    <col min="4" max="4" width="12.5546875" style="42" customWidth="1"/>
    <col min="5" max="5" width="13.33203125" style="43" customWidth="1"/>
    <col min="6" max="6" width="12.6640625" style="43" customWidth="1"/>
    <col min="7" max="7" width="14.44140625" style="4" customWidth="1"/>
    <col min="8" max="8" width="47" style="4" customWidth="1"/>
    <col min="9" max="16384" width="11.5546875" style="4"/>
  </cols>
  <sheetData>
    <row r="1" spans="1:13" s="1" customFormat="1" ht="45.6" customHeight="1" x14ac:dyDescent="0.3">
      <c r="A1" s="194" t="s">
        <v>233</v>
      </c>
      <c r="B1" s="195"/>
      <c r="C1" s="195"/>
      <c r="D1" s="195"/>
      <c r="E1" s="195"/>
      <c r="F1" s="195"/>
      <c r="H1" s="196"/>
      <c r="I1" s="196"/>
      <c r="J1" s="196"/>
      <c r="K1" s="2"/>
      <c r="L1" s="2"/>
      <c r="M1" s="2"/>
    </row>
    <row r="2" spans="1:13" s="1" customFormat="1" ht="45.6" customHeight="1" x14ac:dyDescent="0.3">
      <c r="A2" s="194" t="s">
        <v>257</v>
      </c>
      <c r="B2" s="194"/>
      <c r="C2" s="194"/>
      <c r="D2" s="194"/>
      <c r="E2" s="194"/>
      <c r="F2" s="194"/>
      <c r="H2" s="104"/>
      <c r="I2" s="104"/>
      <c r="J2" s="104"/>
      <c r="K2" s="2"/>
      <c r="L2" s="2"/>
      <c r="M2" s="2"/>
    </row>
    <row r="3" spans="1:13" s="1" customFormat="1" ht="26.4" customHeight="1" x14ac:dyDescent="0.3">
      <c r="A3" s="180"/>
      <c r="B3" s="180"/>
      <c r="C3" s="180"/>
      <c r="D3" s="180"/>
      <c r="E3" s="180"/>
      <c r="F3" s="180"/>
      <c r="H3" s="104"/>
      <c r="I3" s="104"/>
      <c r="J3" s="104"/>
      <c r="K3" s="2"/>
      <c r="L3" s="2"/>
      <c r="M3" s="2"/>
    </row>
    <row r="4" spans="1:13" s="1" customFormat="1" ht="19.95" customHeight="1" x14ac:dyDescent="0.3">
      <c r="A4" s="189" t="s">
        <v>250</v>
      </c>
      <c r="B4" s="190"/>
      <c r="C4" s="190"/>
      <c r="D4" s="190"/>
      <c r="E4" s="190"/>
      <c r="F4" s="190"/>
    </row>
    <row r="5" spans="1:13" s="1" customFormat="1" ht="21.6" customHeight="1" x14ac:dyDescent="0.3">
      <c r="A5" s="191" t="s">
        <v>0</v>
      </c>
      <c r="B5" s="191"/>
      <c r="C5" s="191"/>
      <c r="D5" s="191"/>
      <c r="E5" s="191"/>
      <c r="F5" s="191"/>
    </row>
    <row r="6" spans="1:13" s="1" customFormat="1" ht="8.4" customHeight="1" thickBot="1" x14ac:dyDescent="0.35">
      <c r="A6" s="103"/>
      <c r="B6" s="103"/>
      <c r="C6" s="103"/>
      <c r="D6" s="103"/>
      <c r="E6" s="3"/>
      <c r="F6" s="3"/>
    </row>
    <row r="7" spans="1:13" ht="30.6" customHeight="1" thickTop="1" x14ac:dyDescent="0.25">
      <c r="A7" s="50" t="s">
        <v>1</v>
      </c>
      <c r="B7" s="51" t="s">
        <v>2</v>
      </c>
      <c r="C7" s="51" t="s">
        <v>3</v>
      </c>
      <c r="D7" s="52" t="s">
        <v>4</v>
      </c>
      <c r="E7" s="53" t="s">
        <v>5</v>
      </c>
      <c r="F7" s="54" t="s">
        <v>6</v>
      </c>
    </row>
    <row r="8" spans="1:13" ht="16.2" customHeight="1" x14ac:dyDescent="0.25">
      <c r="A8" s="55" t="s">
        <v>7</v>
      </c>
      <c r="B8" s="56" t="s">
        <v>8</v>
      </c>
      <c r="C8" s="57"/>
      <c r="D8" s="58"/>
      <c r="E8" s="59"/>
      <c r="F8" s="10"/>
    </row>
    <row r="9" spans="1:13" ht="18.600000000000001" customHeight="1" x14ac:dyDescent="0.25">
      <c r="A9" s="23" t="s">
        <v>9</v>
      </c>
      <c r="B9" s="7" t="s">
        <v>10</v>
      </c>
      <c r="C9" s="11" t="s">
        <v>11</v>
      </c>
      <c r="D9" s="8">
        <v>1</v>
      </c>
      <c r="E9" s="9"/>
      <c r="F9" s="60">
        <f>D9*E9</f>
        <v>0</v>
      </c>
    </row>
    <row r="10" spans="1:13" ht="20.399999999999999" customHeight="1" x14ac:dyDescent="0.25">
      <c r="A10" s="23" t="s">
        <v>12</v>
      </c>
      <c r="B10" s="7" t="s">
        <v>13</v>
      </c>
      <c r="C10" s="11" t="s">
        <v>11</v>
      </c>
      <c r="D10" s="8">
        <v>1</v>
      </c>
      <c r="E10" s="9"/>
      <c r="F10" s="60">
        <f>D10*E10</f>
        <v>0</v>
      </c>
    </row>
    <row r="11" spans="1:13" ht="81" customHeight="1" x14ac:dyDescent="0.25">
      <c r="A11" s="23" t="s">
        <v>14</v>
      </c>
      <c r="B11" s="7" t="s">
        <v>15</v>
      </c>
      <c r="C11" s="11" t="s">
        <v>16</v>
      </c>
      <c r="D11" s="8">
        <v>1</v>
      </c>
      <c r="E11" s="9"/>
      <c r="F11" s="60">
        <f>D11*E11</f>
        <v>0</v>
      </c>
      <c r="G11" s="5"/>
    </row>
    <row r="12" spans="1:13" ht="18" customHeight="1" thickBot="1" x14ac:dyDescent="0.3">
      <c r="A12" s="61"/>
      <c r="B12" s="192" t="s">
        <v>17</v>
      </c>
      <c r="C12" s="192"/>
      <c r="D12" s="192"/>
      <c r="E12" s="192"/>
      <c r="F12" s="62">
        <f>SUM(F9:F11)</f>
        <v>0</v>
      </c>
    </row>
    <row r="13" spans="1:13" ht="22.95" customHeight="1" x14ac:dyDescent="0.25">
      <c r="A13" s="63" t="s">
        <v>18</v>
      </c>
      <c r="B13" s="64" t="s">
        <v>19</v>
      </c>
      <c r="C13" s="65"/>
      <c r="D13" s="65"/>
      <c r="E13" s="66"/>
      <c r="F13" s="67"/>
    </row>
    <row r="14" spans="1:13" ht="28.95" customHeight="1" x14ac:dyDescent="0.25">
      <c r="A14" s="23" t="s">
        <v>20</v>
      </c>
      <c r="B14" s="7" t="s">
        <v>21</v>
      </c>
      <c r="C14" s="11" t="s">
        <v>16</v>
      </c>
      <c r="D14" s="8">
        <v>1</v>
      </c>
      <c r="E14" s="9"/>
      <c r="F14" s="10">
        <f>D14*E14</f>
        <v>0</v>
      </c>
      <c r="H14" s="6"/>
    </row>
    <row r="15" spans="1:13" ht="70.2" customHeight="1" x14ac:dyDescent="0.25">
      <c r="A15" s="23" t="s">
        <v>22</v>
      </c>
      <c r="B15" s="7" t="s">
        <v>23</v>
      </c>
      <c r="C15" s="11" t="s">
        <v>24</v>
      </c>
      <c r="D15" s="8">
        <v>1</v>
      </c>
      <c r="E15" s="9"/>
      <c r="F15" s="10">
        <f>D15*E15</f>
        <v>0</v>
      </c>
      <c r="H15" s="6"/>
    </row>
    <row r="16" spans="1:13" ht="64.95" customHeight="1" x14ac:dyDescent="0.25">
      <c r="A16" s="23" t="s">
        <v>25</v>
      </c>
      <c r="B16" s="7" t="s">
        <v>26</v>
      </c>
      <c r="C16" s="11" t="s">
        <v>16</v>
      </c>
      <c r="D16" s="8">
        <v>1</v>
      </c>
      <c r="E16" s="9"/>
      <c r="F16" s="10">
        <f>D16*E16</f>
        <v>0</v>
      </c>
      <c r="H16" s="6"/>
    </row>
    <row r="17" spans="1:12" ht="32.4" customHeight="1" x14ac:dyDescent="0.25">
      <c r="A17" s="23" t="s">
        <v>27</v>
      </c>
      <c r="B17" s="7" t="s">
        <v>28</v>
      </c>
      <c r="C17" s="8" t="s">
        <v>29</v>
      </c>
      <c r="D17" s="8">
        <v>55</v>
      </c>
      <c r="E17" s="94"/>
      <c r="F17" s="10">
        <f t="shared" ref="F17:F24" si="0">D17*E17</f>
        <v>0</v>
      </c>
      <c r="H17" s="6"/>
    </row>
    <row r="18" spans="1:12" ht="46.95" customHeight="1" x14ac:dyDescent="0.25">
      <c r="A18" s="23" t="s">
        <v>30</v>
      </c>
      <c r="B18" s="7" t="s">
        <v>31</v>
      </c>
      <c r="C18" s="11" t="s">
        <v>29</v>
      </c>
      <c r="D18" s="11">
        <v>55</v>
      </c>
      <c r="E18" s="94"/>
      <c r="F18" s="10">
        <f t="shared" si="0"/>
        <v>0</v>
      </c>
      <c r="H18" s="12"/>
      <c r="I18" s="13"/>
      <c r="J18" s="13"/>
      <c r="K18" s="14"/>
      <c r="L18" s="14"/>
    </row>
    <row r="19" spans="1:12" ht="56.4" customHeight="1" x14ac:dyDescent="0.25">
      <c r="A19" s="23" t="s">
        <v>32</v>
      </c>
      <c r="B19" s="7" t="s">
        <v>33</v>
      </c>
      <c r="C19" s="11" t="s">
        <v>29</v>
      </c>
      <c r="D19" s="11">
        <v>55</v>
      </c>
      <c r="E19" s="94"/>
      <c r="F19" s="10">
        <f t="shared" si="0"/>
        <v>0</v>
      </c>
      <c r="H19" s="12"/>
      <c r="I19" s="13"/>
      <c r="J19" s="13"/>
      <c r="K19" s="14"/>
      <c r="L19" s="14"/>
    </row>
    <row r="20" spans="1:12" ht="47.4" customHeight="1" x14ac:dyDescent="0.25">
      <c r="A20" s="23" t="s">
        <v>34</v>
      </c>
      <c r="B20" s="7" t="s">
        <v>35</v>
      </c>
      <c r="C20" s="11" t="s">
        <v>29</v>
      </c>
      <c r="D20" s="11">
        <f>55</f>
        <v>55</v>
      </c>
      <c r="E20" s="94"/>
      <c r="F20" s="10">
        <f t="shared" si="0"/>
        <v>0</v>
      </c>
      <c r="H20" s="12"/>
      <c r="I20" s="13"/>
      <c r="J20" s="13"/>
      <c r="K20" s="14"/>
      <c r="L20" s="14"/>
    </row>
    <row r="21" spans="1:12" ht="58.2" customHeight="1" x14ac:dyDescent="0.25">
      <c r="A21" s="23" t="s">
        <v>36</v>
      </c>
      <c r="B21" s="7" t="s">
        <v>37</v>
      </c>
      <c r="C21" s="11" t="s">
        <v>29</v>
      </c>
      <c r="D21" s="11">
        <f>55</f>
        <v>55</v>
      </c>
      <c r="E21" s="94"/>
      <c r="F21" s="10">
        <f t="shared" si="0"/>
        <v>0</v>
      </c>
      <c r="H21" s="12"/>
      <c r="I21" s="13"/>
      <c r="J21" s="13"/>
      <c r="K21" s="14"/>
      <c r="L21" s="14"/>
    </row>
    <row r="22" spans="1:12" ht="28.2" customHeight="1" x14ac:dyDescent="0.25">
      <c r="A22" s="23" t="s">
        <v>38</v>
      </c>
      <c r="B22" s="7" t="s">
        <v>39</v>
      </c>
      <c r="C22" s="11" t="s">
        <v>16</v>
      </c>
      <c r="D22" s="11">
        <v>1</v>
      </c>
      <c r="E22" s="94"/>
      <c r="F22" s="10">
        <f t="shared" si="0"/>
        <v>0</v>
      </c>
      <c r="H22" s="12"/>
      <c r="I22" s="13"/>
      <c r="J22" s="13"/>
      <c r="K22" s="14"/>
      <c r="L22" s="14"/>
    </row>
    <row r="23" spans="1:12" ht="43.95" customHeight="1" x14ac:dyDescent="0.25">
      <c r="A23" s="23" t="s">
        <v>40</v>
      </c>
      <c r="B23" s="7" t="s">
        <v>41</v>
      </c>
      <c r="C23" s="11" t="s">
        <v>16</v>
      </c>
      <c r="D23" s="11">
        <v>1</v>
      </c>
      <c r="E23" s="94"/>
      <c r="F23" s="10">
        <f t="shared" si="0"/>
        <v>0</v>
      </c>
      <c r="H23" s="6"/>
    </row>
    <row r="24" spans="1:12" ht="42.6" customHeight="1" x14ac:dyDescent="0.25">
      <c r="A24" s="23" t="s">
        <v>42</v>
      </c>
      <c r="B24" s="7" t="s">
        <v>43</v>
      </c>
      <c r="C24" s="11" t="s">
        <v>24</v>
      </c>
      <c r="D24" s="11">
        <v>1</v>
      </c>
      <c r="E24" s="94"/>
      <c r="F24" s="10">
        <f t="shared" si="0"/>
        <v>0</v>
      </c>
      <c r="H24" s="6"/>
    </row>
    <row r="25" spans="1:12" ht="22.2" customHeight="1" thickBot="1" x14ac:dyDescent="0.3">
      <c r="A25" s="68"/>
      <c r="B25" s="49" t="s">
        <v>44</v>
      </c>
      <c r="C25" s="69"/>
      <c r="D25" s="69"/>
      <c r="E25" s="95"/>
      <c r="F25" s="70">
        <f>SUM(F14:F24)</f>
        <v>0</v>
      </c>
      <c r="H25" s="6"/>
    </row>
    <row r="26" spans="1:12" ht="17.399999999999999" customHeight="1" x14ac:dyDescent="0.25">
      <c r="A26" s="55" t="s">
        <v>45</v>
      </c>
      <c r="B26" s="64" t="s">
        <v>46</v>
      </c>
      <c r="C26" s="8"/>
      <c r="D26" s="8"/>
      <c r="E26" s="9"/>
      <c r="F26" s="10"/>
      <c r="H26" s="6"/>
    </row>
    <row r="27" spans="1:12" ht="58.95" customHeight="1" x14ac:dyDescent="0.25">
      <c r="A27" s="15" t="s">
        <v>47</v>
      </c>
      <c r="B27" s="16" t="s">
        <v>48</v>
      </c>
      <c r="C27" s="17" t="s">
        <v>16</v>
      </c>
      <c r="D27" s="17">
        <v>1</v>
      </c>
      <c r="E27" s="18"/>
      <c r="F27" s="19">
        <f t="shared" ref="F27:F34" si="1">D27*E27</f>
        <v>0</v>
      </c>
      <c r="H27" s="6"/>
    </row>
    <row r="28" spans="1:12" ht="45.6" customHeight="1" x14ac:dyDescent="0.25">
      <c r="A28" s="15" t="s">
        <v>49</v>
      </c>
      <c r="B28" s="16" t="s">
        <v>50</v>
      </c>
      <c r="C28" s="17" t="s">
        <v>16</v>
      </c>
      <c r="D28" s="17">
        <v>1</v>
      </c>
      <c r="E28" s="18"/>
      <c r="F28" s="19">
        <f t="shared" si="1"/>
        <v>0</v>
      </c>
      <c r="H28" s="6"/>
    </row>
    <row r="29" spans="1:12" ht="42.6" customHeight="1" x14ac:dyDescent="0.25">
      <c r="A29" s="15" t="s">
        <v>51</v>
      </c>
      <c r="B29" s="7" t="s">
        <v>52</v>
      </c>
      <c r="C29" s="8" t="s">
        <v>16</v>
      </c>
      <c r="D29" s="8">
        <v>1</v>
      </c>
      <c r="E29" s="9"/>
      <c r="F29" s="10">
        <f t="shared" si="1"/>
        <v>0</v>
      </c>
      <c r="H29" s="6"/>
    </row>
    <row r="30" spans="1:12" ht="44.4" customHeight="1" x14ac:dyDescent="0.25">
      <c r="A30" s="15" t="s">
        <v>53</v>
      </c>
      <c r="B30" s="7" t="s">
        <v>54</v>
      </c>
      <c r="C30" s="8" t="s">
        <v>55</v>
      </c>
      <c r="D30" s="8">
        <f>2*25</f>
        <v>50</v>
      </c>
      <c r="E30" s="20"/>
      <c r="F30" s="21">
        <f t="shared" si="1"/>
        <v>0</v>
      </c>
      <c r="H30" s="6"/>
    </row>
    <row r="31" spans="1:12" ht="33.6" customHeight="1" x14ac:dyDescent="0.25">
      <c r="A31" s="15" t="s">
        <v>56</v>
      </c>
      <c r="B31" s="7" t="s">
        <v>57</v>
      </c>
      <c r="C31" s="8" t="s">
        <v>16</v>
      </c>
      <c r="D31" s="8">
        <v>1</v>
      </c>
      <c r="E31" s="20"/>
      <c r="F31" s="21">
        <f t="shared" si="1"/>
        <v>0</v>
      </c>
      <c r="H31" s="6"/>
    </row>
    <row r="32" spans="1:12" ht="33.6" customHeight="1" x14ac:dyDescent="0.25">
      <c r="A32" s="15" t="s">
        <v>58</v>
      </c>
      <c r="B32" s="7" t="s">
        <v>59</v>
      </c>
      <c r="C32" s="8" t="s">
        <v>16</v>
      </c>
      <c r="D32" s="8">
        <v>1</v>
      </c>
      <c r="E32" s="20"/>
      <c r="F32" s="21">
        <f t="shared" si="1"/>
        <v>0</v>
      </c>
      <c r="H32" s="6"/>
    </row>
    <row r="33" spans="1:8" ht="33.6" customHeight="1" x14ac:dyDescent="0.25">
      <c r="A33" s="15" t="s">
        <v>60</v>
      </c>
      <c r="B33" s="7" t="s">
        <v>61</v>
      </c>
      <c r="C33" s="8" t="s">
        <v>16</v>
      </c>
      <c r="D33" s="8">
        <v>1</v>
      </c>
      <c r="E33" s="20"/>
      <c r="F33" s="21">
        <f t="shared" si="1"/>
        <v>0</v>
      </c>
      <c r="H33" s="6"/>
    </row>
    <row r="34" spans="1:8" ht="42.6" customHeight="1" x14ac:dyDescent="0.25">
      <c r="A34" s="15" t="s">
        <v>62</v>
      </c>
      <c r="B34" s="7" t="s">
        <v>63</v>
      </c>
      <c r="C34" s="11" t="s">
        <v>24</v>
      </c>
      <c r="D34" s="8">
        <v>1</v>
      </c>
      <c r="E34" s="22"/>
      <c r="F34" s="10">
        <f t="shared" si="1"/>
        <v>0</v>
      </c>
      <c r="H34" s="6"/>
    </row>
    <row r="35" spans="1:8" ht="18" customHeight="1" thickBot="1" x14ac:dyDescent="0.3">
      <c r="A35" s="68"/>
      <c r="B35" s="49" t="s">
        <v>64</v>
      </c>
      <c r="C35" s="69"/>
      <c r="D35" s="69"/>
      <c r="E35" s="95"/>
      <c r="F35" s="70">
        <f>SUM(F27:F34)</f>
        <v>0</v>
      </c>
    </row>
    <row r="36" spans="1:8" ht="76.2" customHeight="1" x14ac:dyDescent="0.25">
      <c r="A36" s="72" t="s">
        <v>65</v>
      </c>
      <c r="B36" s="105" t="s">
        <v>66</v>
      </c>
      <c r="C36" s="73"/>
      <c r="D36" s="73"/>
      <c r="E36" s="96"/>
      <c r="F36" s="74"/>
    </row>
    <row r="37" spans="1:8" ht="18" customHeight="1" x14ac:dyDescent="0.25">
      <c r="A37" s="23" t="s">
        <v>67</v>
      </c>
      <c r="B37" s="112" t="s">
        <v>68</v>
      </c>
      <c r="C37" s="8" t="s">
        <v>11</v>
      </c>
      <c r="D37" s="9">
        <v>1</v>
      </c>
      <c r="E37" s="97"/>
      <c r="F37" s="10">
        <f>D37*E37</f>
        <v>0</v>
      </c>
    </row>
    <row r="38" spans="1:8" ht="28.2" customHeight="1" x14ac:dyDescent="0.25">
      <c r="A38" s="23" t="s">
        <v>69</v>
      </c>
      <c r="B38" s="7" t="s">
        <v>70</v>
      </c>
      <c r="C38" s="8" t="s">
        <v>16</v>
      </c>
      <c r="D38" s="9">
        <v>1</v>
      </c>
      <c r="E38" s="97"/>
      <c r="F38" s="10">
        <f>D38*E38</f>
        <v>0</v>
      </c>
    </row>
    <row r="39" spans="1:8" ht="43.95" customHeight="1" x14ac:dyDescent="0.25">
      <c r="A39" s="23" t="s">
        <v>71</v>
      </c>
      <c r="B39" s="7" t="s">
        <v>72</v>
      </c>
      <c r="C39" s="8" t="s">
        <v>16</v>
      </c>
      <c r="D39" s="9">
        <v>1</v>
      </c>
      <c r="E39" s="97"/>
      <c r="F39" s="10">
        <f>D39*E39</f>
        <v>0</v>
      </c>
    </row>
    <row r="40" spans="1:8" ht="47.4" customHeight="1" x14ac:dyDescent="0.25">
      <c r="A40" s="23" t="s">
        <v>73</v>
      </c>
      <c r="B40" s="7" t="s">
        <v>74</v>
      </c>
      <c r="C40" s="8" t="s">
        <v>16</v>
      </c>
      <c r="D40" s="9">
        <v>1</v>
      </c>
      <c r="E40" s="97"/>
      <c r="F40" s="10">
        <f>D40*E40</f>
        <v>0</v>
      </c>
    </row>
    <row r="41" spans="1:8" ht="18" customHeight="1" thickBot="1" x14ac:dyDescent="0.3">
      <c r="A41" s="68"/>
      <c r="B41" s="49" t="s">
        <v>75</v>
      </c>
      <c r="C41" s="69"/>
      <c r="D41" s="69"/>
      <c r="E41" s="95"/>
      <c r="F41" s="70">
        <f>SUM(F37:F40)</f>
        <v>0</v>
      </c>
    </row>
    <row r="42" spans="1:8" ht="17.399999999999999" customHeight="1" x14ac:dyDescent="0.25">
      <c r="A42" s="75" t="s">
        <v>76</v>
      </c>
      <c r="B42" s="106" t="s">
        <v>77</v>
      </c>
      <c r="C42" s="76"/>
      <c r="D42" s="76"/>
      <c r="E42" s="98"/>
      <c r="F42" s="74"/>
    </row>
    <row r="43" spans="1:8" ht="72" customHeight="1" x14ac:dyDescent="0.25">
      <c r="A43" s="23" t="s">
        <v>78</v>
      </c>
      <c r="B43" s="7" t="s">
        <v>79</v>
      </c>
      <c r="C43" s="11" t="s">
        <v>29</v>
      </c>
      <c r="D43" s="8">
        <v>51</v>
      </c>
      <c r="E43" s="94"/>
      <c r="F43" s="26">
        <f t="shared" ref="F43:F54" si="2">D43*E43</f>
        <v>0</v>
      </c>
    </row>
    <row r="44" spans="1:8" ht="72" customHeight="1" x14ac:dyDescent="0.25">
      <c r="A44" s="23" t="s">
        <v>80</v>
      </c>
      <c r="B44" s="7" t="s">
        <v>81</v>
      </c>
      <c r="C44" s="11" t="s">
        <v>29</v>
      </c>
      <c r="D44" s="8">
        <v>208</v>
      </c>
      <c r="E44" s="94"/>
      <c r="F44" s="26">
        <f t="shared" si="2"/>
        <v>0</v>
      </c>
    </row>
    <row r="45" spans="1:8" ht="72.599999999999994" customHeight="1" x14ac:dyDescent="0.25">
      <c r="A45" s="23" t="s">
        <v>82</v>
      </c>
      <c r="B45" s="77" t="s">
        <v>83</v>
      </c>
      <c r="C45" s="11" t="s">
        <v>29</v>
      </c>
      <c r="D45" s="11">
        <f>103*4</f>
        <v>412</v>
      </c>
      <c r="E45" s="22"/>
      <c r="F45" s="26">
        <f t="shared" si="2"/>
        <v>0</v>
      </c>
    </row>
    <row r="46" spans="1:8" ht="24" customHeight="1" thickBot="1" x14ac:dyDescent="0.3">
      <c r="A46" s="68"/>
      <c r="B46" s="49" t="s">
        <v>84</v>
      </c>
      <c r="C46" s="69"/>
      <c r="D46" s="69"/>
      <c r="E46" s="95"/>
      <c r="F46" s="70">
        <f>SUM(F43:F45)</f>
        <v>0</v>
      </c>
    </row>
    <row r="47" spans="1:8" ht="18" customHeight="1" x14ac:dyDescent="0.25">
      <c r="A47" s="75" t="s">
        <v>85</v>
      </c>
      <c r="B47" s="106" t="s">
        <v>86</v>
      </c>
      <c r="C47" s="76"/>
      <c r="D47" s="76"/>
      <c r="E47" s="98"/>
      <c r="F47" s="74"/>
    </row>
    <row r="48" spans="1:8" s="29" customFormat="1" ht="18.600000000000001" customHeight="1" x14ac:dyDescent="0.3">
      <c r="A48" s="23" t="s">
        <v>87</v>
      </c>
      <c r="B48" s="7" t="s">
        <v>88</v>
      </c>
      <c r="C48" s="11" t="s">
        <v>89</v>
      </c>
      <c r="D48" s="27">
        <f>2.5*2.5*0.33</f>
        <v>2.0625</v>
      </c>
      <c r="E48" s="94"/>
      <c r="F48" s="28">
        <f>D48*E48</f>
        <v>0</v>
      </c>
    </row>
    <row r="49" spans="1:7" s="29" customFormat="1" ht="19.2" customHeight="1" x14ac:dyDescent="0.3">
      <c r="A49" s="23" t="s">
        <v>90</v>
      </c>
      <c r="B49" s="7" t="s">
        <v>91</v>
      </c>
      <c r="C49" s="11" t="s">
        <v>89</v>
      </c>
      <c r="D49" s="27">
        <f>0.05*2.5*2.5</f>
        <v>0.3125</v>
      </c>
      <c r="E49" s="94"/>
      <c r="F49" s="28">
        <f t="shared" ref="F49:F53" si="3">D49*E49</f>
        <v>0</v>
      </c>
      <c r="G49" s="30"/>
    </row>
    <row r="50" spans="1:7" s="29" customFormat="1" ht="30" x14ac:dyDescent="0.3">
      <c r="A50" s="23" t="s">
        <v>92</v>
      </c>
      <c r="B50" s="7" t="s">
        <v>93</v>
      </c>
      <c r="C50" s="11" t="s">
        <v>89</v>
      </c>
      <c r="D50" s="27">
        <f>2.5*2.5*0.15</f>
        <v>0.9375</v>
      </c>
      <c r="E50" s="94"/>
      <c r="F50" s="28">
        <f t="shared" si="3"/>
        <v>0</v>
      </c>
    </row>
    <row r="51" spans="1:7" s="29" customFormat="1" ht="27.6" customHeight="1" x14ac:dyDescent="0.3">
      <c r="A51" s="23" t="s">
        <v>94</v>
      </c>
      <c r="B51" s="7" t="s">
        <v>95</v>
      </c>
      <c r="C51" s="11" t="s">
        <v>89</v>
      </c>
      <c r="D51" s="113">
        <f>(2.3+2)*0.15*0.8*2</f>
        <v>1.0319999999999998</v>
      </c>
      <c r="E51" s="94"/>
      <c r="F51" s="28">
        <f>D51*E51</f>
        <v>0</v>
      </c>
    </row>
    <row r="52" spans="1:7" s="29" customFormat="1" ht="16.2" x14ac:dyDescent="0.3">
      <c r="A52" s="23" t="s">
        <v>96</v>
      </c>
      <c r="B52" s="7" t="s">
        <v>97</v>
      </c>
      <c r="C52" s="11" t="s">
        <v>98</v>
      </c>
      <c r="D52" s="108">
        <f>2*0.8*4</f>
        <v>6.4</v>
      </c>
      <c r="E52" s="94"/>
      <c r="F52" s="28">
        <f t="shared" si="3"/>
        <v>0</v>
      </c>
    </row>
    <row r="53" spans="1:7" s="29" customFormat="1" ht="16.2" x14ac:dyDescent="0.3">
      <c r="A53" s="23" t="s">
        <v>99</v>
      </c>
      <c r="B53" s="7" t="s">
        <v>100</v>
      </c>
      <c r="C53" s="11" t="s">
        <v>98</v>
      </c>
      <c r="D53" s="27">
        <f>2.3*0.8*4</f>
        <v>7.3599999999999994</v>
      </c>
      <c r="E53" s="94"/>
      <c r="F53" s="28">
        <f t="shared" si="3"/>
        <v>0</v>
      </c>
    </row>
    <row r="54" spans="1:7" ht="45" customHeight="1" x14ac:dyDescent="0.25">
      <c r="A54" s="23" t="s">
        <v>101</v>
      </c>
      <c r="B54" s="7" t="s">
        <v>102</v>
      </c>
      <c r="C54" s="11" t="s">
        <v>16</v>
      </c>
      <c r="D54" s="8">
        <v>1</v>
      </c>
      <c r="E54" s="94"/>
      <c r="F54" s="26">
        <f t="shared" si="2"/>
        <v>0</v>
      </c>
    </row>
    <row r="55" spans="1:7" ht="17.399999999999999" customHeight="1" x14ac:dyDescent="0.25">
      <c r="A55" s="78"/>
      <c r="B55" s="47" t="s">
        <v>103</v>
      </c>
      <c r="C55" s="79"/>
      <c r="D55" s="80"/>
      <c r="E55" s="99"/>
      <c r="F55" s="129">
        <f>SUM(F48:F54)</f>
        <v>0</v>
      </c>
    </row>
    <row r="56" spans="1:7" ht="16.95" customHeight="1" x14ac:dyDescent="0.25">
      <c r="A56" s="82"/>
      <c r="B56" s="48" t="s">
        <v>104</v>
      </c>
      <c r="C56" s="83"/>
      <c r="D56" s="84">
        <v>16</v>
      </c>
      <c r="E56" s="100"/>
      <c r="F56" s="130"/>
    </row>
    <row r="57" spans="1:7" ht="20.399999999999999" customHeight="1" thickBot="1" x14ac:dyDescent="0.3">
      <c r="A57" s="114"/>
      <c r="B57" s="115" t="s">
        <v>105</v>
      </c>
      <c r="C57" s="69"/>
      <c r="D57" s="86"/>
      <c r="E57" s="95"/>
      <c r="F57" s="70">
        <f>F55*D56</f>
        <v>0</v>
      </c>
    </row>
    <row r="58" spans="1:7" ht="20.399999999999999" customHeight="1" x14ac:dyDescent="0.25">
      <c r="A58" s="75" t="s">
        <v>106</v>
      </c>
      <c r="B58" s="106" t="s">
        <v>107</v>
      </c>
      <c r="C58" s="24"/>
      <c r="D58" s="118"/>
      <c r="E58" s="25"/>
      <c r="F58" s="87"/>
    </row>
    <row r="59" spans="1:7" ht="57" customHeight="1" x14ac:dyDescent="0.25">
      <c r="A59" s="11" t="s">
        <v>108</v>
      </c>
      <c r="B59" s="7" t="s">
        <v>109</v>
      </c>
      <c r="C59" s="11" t="s">
        <v>16</v>
      </c>
      <c r="D59" s="110">
        <v>20</v>
      </c>
      <c r="E59" s="94"/>
      <c r="F59" s="28">
        <f>D59*E59</f>
        <v>0</v>
      </c>
    </row>
    <row r="60" spans="1:7" ht="32.4" customHeight="1" x14ac:dyDescent="0.25">
      <c r="A60" s="11" t="s">
        <v>110</v>
      </c>
      <c r="B60" s="7" t="s">
        <v>111</v>
      </c>
      <c r="C60" s="11" t="s">
        <v>16</v>
      </c>
      <c r="D60" s="178">
        <v>10</v>
      </c>
      <c r="E60" s="94"/>
      <c r="F60" s="28">
        <f t="shared" ref="F60" si="4">D60*E60</f>
        <v>0</v>
      </c>
    </row>
    <row r="61" spans="1:7" ht="20.399999999999999" customHeight="1" thickBot="1" x14ac:dyDescent="0.3">
      <c r="A61" s="11"/>
      <c r="B61" s="49" t="s">
        <v>112</v>
      </c>
      <c r="C61" s="69"/>
      <c r="D61" s="86"/>
      <c r="E61" s="95"/>
      <c r="F61" s="70">
        <f>SUM(F59:F60)</f>
        <v>0</v>
      </c>
    </row>
    <row r="62" spans="1:7" ht="16.95" customHeight="1" x14ac:dyDescent="0.25">
      <c r="A62" s="75" t="s">
        <v>113</v>
      </c>
      <c r="B62" s="107" t="s">
        <v>114</v>
      </c>
      <c r="C62" s="57"/>
      <c r="D62" s="57"/>
      <c r="E62" s="101"/>
      <c r="F62" s="87"/>
    </row>
    <row r="63" spans="1:7" ht="38.4" customHeight="1" x14ac:dyDescent="0.25">
      <c r="A63" s="23" t="s">
        <v>115</v>
      </c>
      <c r="B63" s="7" t="s">
        <v>116</v>
      </c>
      <c r="C63" s="11" t="s">
        <v>16</v>
      </c>
      <c r="D63" s="11">
        <v>4</v>
      </c>
      <c r="E63" s="25"/>
      <c r="F63" s="26">
        <f>D63*E63</f>
        <v>0</v>
      </c>
    </row>
    <row r="64" spans="1:7" ht="19.95" customHeight="1" x14ac:dyDescent="0.25">
      <c r="A64" s="23" t="s">
        <v>117</v>
      </c>
      <c r="B64" s="7" t="s">
        <v>118</v>
      </c>
      <c r="C64" s="11" t="s">
        <v>16</v>
      </c>
      <c r="D64" s="11">
        <v>1</v>
      </c>
      <c r="E64" s="25"/>
      <c r="F64" s="31">
        <f t="shared" ref="F64:F65" si="5">D64*E64</f>
        <v>0</v>
      </c>
    </row>
    <row r="65" spans="1:6" ht="44.4" customHeight="1" x14ac:dyDescent="0.25">
      <c r="A65" s="23" t="s">
        <v>119</v>
      </c>
      <c r="B65" s="7" t="s">
        <v>120</v>
      </c>
      <c r="C65" s="11" t="s">
        <v>16</v>
      </c>
      <c r="D65" s="11">
        <v>1</v>
      </c>
      <c r="E65" s="25"/>
      <c r="F65" s="31">
        <f t="shared" si="5"/>
        <v>0</v>
      </c>
    </row>
    <row r="66" spans="1:6" ht="20.399999999999999" customHeight="1" x14ac:dyDescent="0.25">
      <c r="A66" s="116"/>
      <c r="B66" s="117" t="s">
        <v>121</v>
      </c>
      <c r="C66" s="116"/>
      <c r="D66" s="135"/>
      <c r="E66" s="136"/>
      <c r="F66" s="137">
        <f>SUM(F63:F65)</f>
        <v>0</v>
      </c>
    </row>
    <row r="67" spans="1:6" ht="28.95" customHeight="1" x14ac:dyDescent="0.25">
      <c r="A67" s="75" t="s">
        <v>122</v>
      </c>
      <c r="B67" s="107" t="s">
        <v>123</v>
      </c>
      <c r="C67" s="160"/>
      <c r="D67" s="160"/>
      <c r="E67" s="161"/>
      <c r="F67" s="162"/>
    </row>
    <row r="68" spans="1:6" ht="20.399999999999999" customHeight="1" x14ac:dyDescent="0.25">
      <c r="A68" s="55" t="s">
        <v>124</v>
      </c>
      <c r="B68" s="163" t="s">
        <v>125</v>
      </c>
      <c r="C68" s="11"/>
      <c r="D68" s="11"/>
      <c r="E68" s="22"/>
      <c r="F68" s="26"/>
    </row>
    <row r="69" spans="1:6" ht="20.399999999999999" customHeight="1" x14ac:dyDescent="0.25">
      <c r="A69" s="23" t="s">
        <v>126</v>
      </c>
      <c r="B69" s="164" t="s">
        <v>127</v>
      </c>
      <c r="C69" s="11" t="s">
        <v>29</v>
      </c>
      <c r="D69" s="11">
        <f>4*12</f>
        <v>48</v>
      </c>
      <c r="E69" s="22"/>
      <c r="F69" s="26">
        <f>D69*E69</f>
        <v>0</v>
      </c>
    </row>
    <row r="70" spans="1:6" ht="29.4" customHeight="1" thickBot="1" x14ac:dyDescent="0.3">
      <c r="A70" s="23" t="s">
        <v>128</v>
      </c>
      <c r="B70" s="165" t="s">
        <v>129</v>
      </c>
      <c r="C70" s="76" t="s">
        <v>16</v>
      </c>
      <c r="D70" s="76">
        <v>4</v>
      </c>
      <c r="E70" s="98"/>
      <c r="F70" s="26">
        <f>D70*E70</f>
        <v>0</v>
      </c>
    </row>
    <row r="71" spans="1:6" ht="20.399999999999999" customHeight="1" x14ac:dyDescent="0.25">
      <c r="A71" s="55" t="s">
        <v>130</v>
      </c>
      <c r="B71" s="173" t="s">
        <v>131</v>
      </c>
      <c r="C71" s="174"/>
      <c r="D71" s="174"/>
      <c r="E71" s="175"/>
      <c r="F71" s="176"/>
    </row>
    <row r="72" spans="1:6" ht="20.399999999999999" customHeight="1" x14ac:dyDescent="0.25">
      <c r="A72" s="23" t="s">
        <v>132</v>
      </c>
      <c r="B72" s="77" t="s">
        <v>133</v>
      </c>
      <c r="C72" s="11" t="s">
        <v>29</v>
      </c>
      <c r="D72" s="11">
        <f>8*4</f>
        <v>32</v>
      </c>
      <c r="E72" s="22"/>
      <c r="F72" s="26">
        <f t="shared" ref="F72:F89" si="6">D72*E72</f>
        <v>0</v>
      </c>
    </row>
    <row r="73" spans="1:6" ht="20.399999999999999" customHeight="1" x14ac:dyDescent="0.25">
      <c r="A73" s="23" t="s">
        <v>134</v>
      </c>
      <c r="B73" s="77" t="s">
        <v>135</v>
      </c>
      <c r="C73" s="11" t="s">
        <v>16</v>
      </c>
      <c r="D73" s="11">
        <f>3*4</f>
        <v>12</v>
      </c>
      <c r="E73" s="22"/>
      <c r="F73" s="26">
        <f t="shared" si="6"/>
        <v>0</v>
      </c>
    </row>
    <row r="74" spans="1:6" ht="20.399999999999999" customHeight="1" x14ac:dyDescent="0.25">
      <c r="A74" s="23" t="s">
        <v>136</v>
      </c>
      <c r="B74" s="77" t="s">
        <v>137</v>
      </c>
      <c r="C74" s="11" t="s">
        <v>16</v>
      </c>
      <c r="D74" s="11">
        <v>4</v>
      </c>
      <c r="E74" s="22"/>
      <c r="F74" s="26">
        <f t="shared" si="6"/>
        <v>0</v>
      </c>
    </row>
    <row r="75" spans="1:6" ht="44.4" customHeight="1" x14ac:dyDescent="0.25">
      <c r="A75" s="23" t="s">
        <v>138</v>
      </c>
      <c r="B75" s="77" t="s">
        <v>139</v>
      </c>
      <c r="C75" s="11" t="s">
        <v>29</v>
      </c>
      <c r="D75" s="11">
        <f>4*4</f>
        <v>16</v>
      </c>
      <c r="E75" s="22"/>
      <c r="F75" s="26">
        <f t="shared" si="6"/>
        <v>0</v>
      </c>
    </row>
    <row r="76" spans="1:6" ht="46.95" customHeight="1" x14ac:dyDescent="0.25">
      <c r="A76" s="23" t="s">
        <v>140</v>
      </c>
      <c r="B76" s="77" t="s">
        <v>141</v>
      </c>
      <c r="C76" s="11" t="s">
        <v>142</v>
      </c>
      <c r="D76" s="11">
        <f>0.6*4</f>
        <v>2.4</v>
      </c>
      <c r="E76" s="22"/>
      <c r="F76" s="26">
        <f t="shared" si="6"/>
        <v>0</v>
      </c>
    </row>
    <row r="77" spans="1:6" ht="29.4" customHeight="1" x14ac:dyDescent="0.25">
      <c r="A77" s="23" t="s">
        <v>143</v>
      </c>
      <c r="B77" s="77" t="s">
        <v>144</v>
      </c>
      <c r="C77" s="11" t="s">
        <v>142</v>
      </c>
      <c r="D77" s="11">
        <f>2.2*4</f>
        <v>8.8000000000000007</v>
      </c>
      <c r="E77" s="22"/>
      <c r="F77" s="26">
        <f t="shared" si="6"/>
        <v>0</v>
      </c>
    </row>
    <row r="78" spans="1:6" ht="20.399999999999999" customHeight="1" x14ac:dyDescent="0.25">
      <c r="A78" s="23" t="s">
        <v>145</v>
      </c>
      <c r="B78" s="77" t="s">
        <v>146</v>
      </c>
      <c r="C78" s="11" t="s">
        <v>16</v>
      </c>
      <c r="D78" s="11">
        <f>1*4</f>
        <v>4</v>
      </c>
      <c r="E78" s="22"/>
      <c r="F78" s="26">
        <f t="shared" si="6"/>
        <v>0</v>
      </c>
    </row>
    <row r="79" spans="1:6" ht="46.2" customHeight="1" thickBot="1" x14ac:dyDescent="0.3">
      <c r="A79" s="23" t="s">
        <v>147</v>
      </c>
      <c r="B79" s="164" t="s">
        <v>148</v>
      </c>
      <c r="C79" s="166" t="s">
        <v>16</v>
      </c>
      <c r="D79" s="166">
        <v>4</v>
      </c>
      <c r="E79" s="22"/>
      <c r="F79" s="26">
        <f t="shared" si="6"/>
        <v>0</v>
      </c>
    </row>
    <row r="80" spans="1:6" ht="20.399999999999999" customHeight="1" x14ac:dyDescent="0.25">
      <c r="A80" s="55" t="s">
        <v>149</v>
      </c>
      <c r="B80" s="173" t="s">
        <v>150</v>
      </c>
      <c r="C80" s="11"/>
      <c r="D80" s="57"/>
      <c r="E80" s="22"/>
      <c r="F80" s="59"/>
    </row>
    <row r="81" spans="1:9" ht="59.4" customHeight="1" x14ac:dyDescent="0.25">
      <c r="A81" s="11" t="s">
        <v>151</v>
      </c>
      <c r="B81" s="7" t="s">
        <v>152</v>
      </c>
      <c r="C81" s="11" t="s">
        <v>16</v>
      </c>
      <c r="D81" s="8">
        <v>4</v>
      </c>
      <c r="E81" s="9"/>
      <c r="F81" s="26">
        <f t="shared" si="6"/>
        <v>0</v>
      </c>
    </row>
    <row r="82" spans="1:9" ht="31.2" customHeight="1" x14ac:dyDescent="0.25">
      <c r="A82" s="11" t="s">
        <v>153</v>
      </c>
      <c r="B82" s="7" t="s">
        <v>154</v>
      </c>
      <c r="C82" s="8" t="s">
        <v>29</v>
      </c>
      <c r="D82" s="8">
        <f>13*4</f>
        <v>52</v>
      </c>
      <c r="E82" s="94"/>
      <c r="F82" s="26">
        <f t="shared" si="6"/>
        <v>0</v>
      </c>
    </row>
    <row r="83" spans="1:9" ht="33" customHeight="1" x14ac:dyDescent="0.25">
      <c r="A83" s="11" t="s">
        <v>155</v>
      </c>
      <c r="B83" s="7" t="s">
        <v>156</v>
      </c>
      <c r="C83" s="11" t="s">
        <v>16</v>
      </c>
      <c r="D83" s="11">
        <v>4</v>
      </c>
      <c r="E83" s="94"/>
      <c r="F83" s="26">
        <f t="shared" si="6"/>
        <v>0</v>
      </c>
    </row>
    <row r="84" spans="1:9" ht="26.4" customHeight="1" x14ac:dyDescent="0.25">
      <c r="A84" s="11" t="s">
        <v>157</v>
      </c>
      <c r="B84" s="7" t="s">
        <v>158</v>
      </c>
      <c r="C84" s="11" t="s">
        <v>29</v>
      </c>
      <c r="D84" s="11">
        <f>13*4</f>
        <v>52</v>
      </c>
      <c r="E84" s="22"/>
      <c r="F84" s="26">
        <f t="shared" si="6"/>
        <v>0</v>
      </c>
    </row>
    <row r="85" spans="1:9" ht="28.95" customHeight="1" x14ac:dyDescent="0.25">
      <c r="A85" s="11" t="s">
        <v>159</v>
      </c>
      <c r="B85" s="7" t="s">
        <v>160</v>
      </c>
      <c r="C85" s="11" t="s">
        <v>24</v>
      </c>
      <c r="D85" s="11">
        <v>4</v>
      </c>
      <c r="E85" s="22"/>
      <c r="F85" s="26">
        <f t="shared" si="6"/>
        <v>0</v>
      </c>
    </row>
    <row r="86" spans="1:9" ht="57.6" customHeight="1" x14ac:dyDescent="0.25">
      <c r="A86" s="11" t="s">
        <v>161</v>
      </c>
      <c r="B86" s="7" t="s">
        <v>162</v>
      </c>
      <c r="C86" s="11" t="s">
        <v>24</v>
      </c>
      <c r="D86" s="11">
        <v>4</v>
      </c>
      <c r="E86" s="22"/>
      <c r="F86" s="22">
        <f t="shared" si="6"/>
        <v>0</v>
      </c>
    </row>
    <row r="87" spans="1:9" ht="68.400000000000006" customHeight="1" x14ac:dyDescent="0.25">
      <c r="A87" s="11" t="s">
        <v>163</v>
      </c>
      <c r="B87" s="16" t="s">
        <v>164</v>
      </c>
      <c r="C87" s="11" t="s">
        <v>16</v>
      </c>
      <c r="D87" s="11">
        <v>4</v>
      </c>
      <c r="E87" s="22"/>
      <c r="F87" s="22">
        <f t="shared" si="6"/>
        <v>0</v>
      </c>
    </row>
    <row r="88" spans="1:9" ht="74.400000000000006" customHeight="1" x14ac:dyDescent="0.25">
      <c r="A88" s="11" t="s">
        <v>165</v>
      </c>
      <c r="B88" s="77" t="s">
        <v>166</v>
      </c>
      <c r="C88" s="11" t="s">
        <v>29</v>
      </c>
      <c r="D88" s="11">
        <f>103*4</f>
        <v>412</v>
      </c>
      <c r="E88" s="22"/>
      <c r="F88" s="26">
        <f t="shared" si="6"/>
        <v>0</v>
      </c>
    </row>
    <row r="89" spans="1:9" ht="43.2" customHeight="1" x14ac:dyDescent="0.25">
      <c r="A89" s="11" t="s">
        <v>167</v>
      </c>
      <c r="B89" s="7" t="s">
        <v>168</v>
      </c>
      <c r="C89" s="11" t="s">
        <v>16</v>
      </c>
      <c r="D89" s="8">
        <v>16</v>
      </c>
      <c r="E89" s="94"/>
      <c r="F89" s="26">
        <f t="shared" si="6"/>
        <v>0</v>
      </c>
    </row>
    <row r="90" spans="1:9" ht="32.4" customHeight="1" thickBot="1" x14ac:dyDescent="0.3">
      <c r="A90" s="138"/>
      <c r="B90" s="49" t="s">
        <v>169</v>
      </c>
      <c r="C90" s="69"/>
      <c r="D90" s="86"/>
      <c r="E90" s="95"/>
      <c r="F90" s="70">
        <f>SUM(F68:F89)</f>
        <v>0</v>
      </c>
    </row>
    <row r="91" spans="1:9" ht="33.6" customHeight="1" x14ac:dyDescent="0.25">
      <c r="A91" s="75" t="s">
        <v>170</v>
      </c>
      <c r="B91" s="106" t="s">
        <v>171</v>
      </c>
      <c r="C91" s="119"/>
      <c r="D91" s="119"/>
      <c r="E91" s="120"/>
      <c r="F91" s="121"/>
    </row>
    <row r="92" spans="1:9" ht="111" customHeight="1" x14ac:dyDescent="0.25">
      <c r="A92" s="23" t="s">
        <v>172</v>
      </c>
      <c r="B92" s="45" t="s">
        <v>173</v>
      </c>
      <c r="C92" s="24" t="s">
        <v>29</v>
      </c>
      <c r="D92" s="24">
        <v>636</v>
      </c>
      <c r="E92" s="25"/>
      <c r="F92" s="26">
        <f t="shared" ref="F92:F94" si="7">D92*E92</f>
        <v>0</v>
      </c>
      <c r="I92" s="32"/>
    </row>
    <row r="93" spans="1:9" ht="42" customHeight="1" x14ac:dyDescent="0.25">
      <c r="A93" s="23" t="s">
        <v>174</v>
      </c>
      <c r="B93" s="71" t="s">
        <v>175</v>
      </c>
      <c r="C93" s="24" t="s">
        <v>16</v>
      </c>
      <c r="D93" s="24">
        <v>2</v>
      </c>
      <c r="E93" s="25"/>
      <c r="F93" s="26">
        <f t="shared" si="7"/>
        <v>0</v>
      </c>
      <c r="I93" s="32"/>
    </row>
    <row r="94" spans="1:9" ht="30" customHeight="1" x14ac:dyDescent="0.25">
      <c r="A94" s="23" t="s">
        <v>176</v>
      </c>
      <c r="B94" s="77" t="s">
        <v>177</v>
      </c>
      <c r="C94" s="24" t="s">
        <v>178</v>
      </c>
      <c r="D94" s="88">
        <v>2.25</v>
      </c>
      <c r="E94" s="25"/>
      <c r="F94" s="26">
        <f t="shared" si="7"/>
        <v>0</v>
      </c>
      <c r="I94" s="32"/>
    </row>
    <row r="95" spans="1:9" ht="30.6" customHeight="1" thickBot="1" x14ac:dyDescent="0.3">
      <c r="A95" s="68"/>
      <c r="B95" s="49" t="s">
        <v>179</v>
      </c>
      <c r="C95" s="69"/>
      <c r="D95" s="86"/>
      <c r="E95" s="95"/>
      <c r="F95" s="70">
        <f>SUM(F92:F94)</f>
        <v>0</v>
      </c>
      <c r="I95" s="32"/>
    </row>
    <row r="96" spans="1:9" ht="15" customHeight="1" x14ac:dyDescent="0.3">
      <c r="A96" s="89"/>
      <c r="B96" s="90" t="s">
        <v>180</v>
      </c>
      <c r="C96" s="91"/>
      <c r="D96" s="91"/>
      <c r="E96" s="102"/>
      <c r="F96" s="92">
        <f>F95+F90+F66+F61+F57+F46+F41+F35+F25+F12</f>
        <v>0</v>
      </c>
      <c r="G96" s="44"/>
    </row>
    <row r="97" spans="1:8" ht="13.2" customHeight="1" x14ac:dyDescent="0.25">
      <c r="A97" s="33"/>
      <c r="B97" s="34" t="s">
        <v>181</v>
      </c>
      <c r="C97" s="35"/>
      <c r="D97" s="35"/>
      <c r="E97" s="36"/>
      <c r="F97" s="37">
        <f>F96*0.18</f>
        <v>0</v>
      </c>
    </row>
    <row r="98" spans="1:8" ht="18.600000000000001" customHeight="1" thickBot="1" x14ac:dyDescent="0.3">
      <c r="A98" s="38"/>
      <c r="B98" s="93" t="s">
        <v>182</v>
      </c>
      <c r="C98" s="39"/>
      <c r="D98" s="39"/>
      <c r="E98" s="40"/>
      <c r="F98" s="41">
        <f>F96+F97</f>
        <v>0</v>
      </c>
      <c r="G98" s="139"/>
    </row>
    <row r="99" spans="1:8" ht="16.8" thickTop="1" x14ac:dyDescent="0.3">
      <c r="H99" s="44"/>
    </row>
    <row r="100" spans="1:8" ht="16.2" x14ac:dyDescent="0.3">
      <c r="H100" s="44"/>
    </row>
    <row r="101" spans="1:8" ht="16.2" x14ac:dyDescent="0.3">
      <c r="A101" s="189" t="s">
        <v>256</v>
      </c>
      <c r="B101" s="190"/>
      <c r="C101" s="190"/>
      <c r="D101" s="190"/>
      <c r="E101" s="190"/>
      <c r="F101" s="190"/>
      <c r="H101" s="44"/>
    </row>
    <row r="102" spans="1:8" ht="16.2" x14ac:dyDescent="0.3">
      <c r="A102" s="191" t="s">
        <v>0</v>
      </c>
      <c r="B102" s="191"/>
      <c r="C102" s="191"/>
      <c r="D102" s="191"/>
      <c r="E102" s="191"/>
      <c r="F102" s="191"/>
      <c r="H102" s="44"/>
    </row>
    <row r="103" spans="1:8" ht="16.8" thickBot="1" x14ac:dyDescent="0.35">
      <c r="A103" s="103"/>
      <c r="B103" s="103"/>
      <c r="C103" s="103"/>
      <c r="D103" s="103"/>
      <c r="E103" s="3"/>
      <c r="F103" s="3"/>
      <c r="H103" s="44"/>
    </row>
    <row r="104" spans="1:8" ht="28.2" thickTop="1" x14ac:dyDescent="0.3">
      <c r="A104" s="50" t="s">
        <v>1</v>
      </c>
      <c r="B104" s="51" t="s">
        <v>2</v>
      </c>
      <c r="C104" s="51" t="s">
        <v>3</v>
      </c>
      <c r="D104" s="52" t="s">
        <v>4</v>
      </c>
      <c r="E104" s="53" t="s">
        <v>5</v>
      </c>
      <c r="F104" s="54" t="s">
        <v>6</v>
      </c>
      <c r="H104" s="44"/>
    </row>
    <row r="105" spans="1:8" ht="16.2" x14ac:dyDescent="0.3">
      <c r="A105" s="55" t="s">
        <v>7</v>
      </c>
      <c r="B105" s="56" t="s">
        <v>8</v>
      </c>
      <c r="C105" s="57"/>
      <c r="D105" s="58"/>
      <c r="E105" s="59"/>
      <c r="F105" s="10"/>
      <c r="H105" s="44"/>
    </row>
    <row r="106" spans="1:8" ht="16.2" x14ac:dyDescent="0.3">
      <c r="A106" s="23" t="s">
        <v>9</v>
      </c>
      <c r="B106" s="7" t="s">
        <v>10</v>
      </c>
      <c r="C106" s="11" t="s">
        <v>11</v>
      </c>
      <c r="D106" s="8">
        <v>1</v>
      </c>
      <c r="E106" s="9"/>
      <c r="F106" s="60">
        <f>D106*E106</f>
        <v>0</v>
      </c>
      <c r="H106" s="44"/>
    </row>
    <row r="107" spans="1:8" ht="16.2" x14ac:dyDescent="0.3">
      <c r="A107" s="23" t="s">
        <v>12</v>
      </c>
      <c r="B107" s="7" t="s">
        <v>13</v>
      </c>
      <c r="C107" s="11" t="s">
        <v>11</v>
      </c>
      <c r="D107" s="8">
        <v>1</v>
      </c>
      <c r="E107" s="9"/>
      <c r="F107" s="60">
        <f>D107*E107</f>
        <v>0</v>
      </c>
      <c r="H107" s="44"/>
    </row>
    <row r="108" spans="1:8" ht="69" x14ac:dyDescent="0.3">
      <c r="A108" s="23" t="s">
        <v>14</v>
      </c>
      <c r="B108" s="7" t="s">
        <v>15</v>
      </c>
      <c r="C108" s="11" t="s">
        <v>16</v>
      </c>
      <c r="D108" s="8">
        <v>1</v>
      </c>
      <c r="E108" s="9"/>
      <c r="F108" s="60">
        <f>D108*E108</f>
        <v>0</v>
      </c>
      <c r="H108" s="44"/>
    </row>
    <row r="109" spans="1:8" ht="16.8" thickBot="1" x14ac:dyDescent="0.35">
      <c r="A109" s="61"/>
      <c r="B109" s="192" t="s">
        <v>17</v>
      </c>
      <c r="C109" s="192"/>
      <c r="D109" s="192"/>
      <c r="E109" s="192"/>
      <c r="F109" s="62">
        <f>SUM(F106:F108)</f>
        <v>0</v>
      </c>
      <c r="H109" s="44"/>
    </row>
    <row r="110" spans="1:8" ht="16.2" x14ac:dyDescent="0.3">
      <c r="A110" s="63" t="s">
        <v>18</v>
      </c>
      <c r="B110" s="64" t="s">
        <v>19</v>
      </c>
      <c r="C110" s="65"/>
      <c r="D110" s="65"/>
      <c r="E110" s="66"/>
      <c r="F110" s="67"/>
      <c r="H110" s="44"/>
    </row>
    <row r="111" spans="1:8" ht="27.6" x14ac:dyDescent="0.3">
      <c r="A111" s="23" t="s">
        <v>20</v>
      </c>
      <c r="B111" s="7" t="s">
        <v>21</v>
      </c>
      <c r="C111" s="11" t="s">
        <v>16</v>
      </c>
      <c r="D111" s="8">
        <v>1</v>
      </c>
      <c r="E111" s="9"/>
      <c r="F111" s="10">
        <f>D111*E111</f>
        <v>0</v>
      </c>
      <c r="H111" s="44"/>
    </row>
    <row r="112" spans="1:8" ht="69" x14ac:dyDescent="0.3">
      <c r="A112" s="23" t="s">
        <v>22</v>
      </c>
      <c r="B112" s="7" t="s">
        <v>23</v>
      </c>
      <c r="C112" s="11" t="s">
        <v>24</v>
      </c>
      <c r="D112" s="8">
        <v>1</v>
      </c>
      <c r="E112" s="9"/>
      <c r="F112" s="10">
        <f>D112*E112</f>
        <v>0</v>
      </c>
      <c r="H112" s="44"/>
    </row>
    <row r="113" spans="1:8" ht="55.2" x14ac:dyDescent="0.3">
      <c r="A113" s="23" t="s">
        <v>25</v>
      </c>
      <c r="B113" s="7" t="s">
        <v>207</v>
      </c>
      <c r="C113" s="11" t="s">
        <v>16</v>
      </c>
      <c r="D113" s="8">
        <v>1</v>
      </c>
      <c r="E113" s="9"/>
      <c r="F113" s="10">
        <f>D113*E113</f>
        <v>0</v>
      </c>
      <c r="H113" s="44"/>
    </row>
    <row r="114" spans="1:8" ht="27.6" x14ac:dyDescent="0.3">
      <c r="A114" s="23" t="s">
        <v>27</v>
      </c>
      <c r="B114" s="7" t="s">
        <v>184</v>
      </c>
      <c r="C114" s="8" t="s">
        <v>29</v>
      </c>
      <c r="D114" s="8">
        <v>45</v>
      </c>
      <c r="E114" s="9"/>
      <c r="F114" s="10">
        <f t="shared" ref="F114:F121" si="8">D114*E114</f>
        <v>0</v>
      </c>
      <c r="H114" s="44"/>
    </row>
    <row r="115" spans="1:8" ht="41.4" x14ac:dyDescent="0.3">
      <c r="A115" s="23" t="s">
        <v>30</v>
      </c>
      <c r="B115" s="7" t="s">
        <v>31</v>
      </c>
      <c r="C115" s="11" t="s">
        <v>29</v>
      </c>
      <c r="D115" s="11">
        <v>45</v>
      </c>
      <c r="E115" s="94"/>
      <c r="F115" s="10">
        <f t="shared" si="8"/>
        <v>0</v>
      </c>
      <c r="H115" s="44"/>
    </row>
    <row r="116" spans="1:8" ht="55.2" x14ac:dyDescent="0.3">
      <c r="A116" s="23" t="s">
        <v>32</v>
      </c>
      <c r="B116" s="7" t="s">
        <v>33</v>
      </c>
      <c r="C116" s="11" t="s">
        <v>29</v>
      </c>
      <c r="D116" s="11">
        <v>45</v>
      </c>
      <c r="E116" s="94"/>
      <c r="F116" s="10">
        <f t="shared" si="8"/>
        <v>0</v>
      </c>
      <c r="H116" s="44"/>
    </row>
    <row r="117" spans="1:8" ht="41.4" x14ac:dyDescent="0.3">
      <c r="A117" s="23" t="s">
        <v>34</v>
      </c>
      <c r="B117" s="7" t="s">
        <v>35</v>
      </c>
      <c r="C117" s="11" t="s">
        <v>29</v>
      </c>
      <c r="D117" s="11">
        <v>45</v>
      </c>
      <c r="E117" s="94"/>
      <c r="F117" s="10">
        <f t="shared" si="8"/>
        <v>0</v>
      </c>
      <c r="H117" s="44"/>
    </row>
    <row r="118" spans="1:8" ht="55.2" x14ac:dyDescent="0.3">
      <c r="A118" s="23" t="s">
        <v>36</v>
      </c>
      <c r="B118" s="7" t="s">
        <v>37</v>
      </c>
      <c r="C118" s="11" t="s">
        <v>29</v>
      </c>
      <c r="D118" s="11">
        <v>45</v>
      </c>
      <c r="E118" s="94"/>
      <c r="F118" s="10">
        <f t="shared" si="8"/>
        <v>0</v>
      </c>
      <c r="H118" s="44"/>
    </row>
    <row r="119" spans="1:8" ht="27.6" x14ac:dyDescent="0.3">
      <c r="A119" s="23" t="s">
        <v>38</v>
      </c>
      <c r="B119" s="7" t="s">
        <v>39</v>
      </c>
      <c r="C119" s="11" t="s">
        <v>16</v>
      </c>
      <c r="D119" s="11">
        <v>1</v>
      </c>
      <c r="E119" s="94"/>
      <c r="F119" s="10">
        <f t="shared" si="8"/>
        <v>0</v>
      </c>
      <c r="H119" s="44"/>
    </row>
    <row r="120" spans="1:8" ht="41.4" x14ac:dyDescent="0.3">
      <c r="A120" s="23" t="s">
        <v>40</v>
      </c>
      <c r="B120" s="7" t="s">
        <v>41</v>
      </c>
      <c r="C120" s="11" t="s">
        <v>16</v>
      </c>
      <c r="D120" s="11">
        <v>1</v>
      </c>
      <c r="E120" s="94"/>
      <c r="F120" s="10">
        <f t="shared" si="8"/>
        <v>0</v>
      </c>
      <c r="H120" s="44"/>
    </row>
    <row r="121" spans="1:8" ht="27.6" x14ac:dyDescent="0.3">
      <c r="A121" s="23" t="s">
        <v>42</v>
      </c>
      <c r="B121" s="7" t="s">
        <v>43</v>
      </c>
      <c r="C121" s="11" t="s">
        <v>24</v>
      </c>
      <c r="D121" s="11">
        <v>1</v>
      </c>
      <c r="E121" s="94"/>
      <c r="F121" s="10">
        <f t="shared" si="8"/>
        <v>0</v>
      </c>
      <c r="H121" s="44"/>
    </row>
    <row r="122" spans="1:8" ht="28.2" thickBot="1" x14ac:dyDescent="0.35">
      <c r="A122" s="68"/>
      <c r="B122" s="49" t="s">
        <v>44</v>
      </c>
      <c r="C122" s="69"/>
      <c r="D122" s="69"/>
      <c r="E122" s="95"/>
      <c r="F122" s="70">
        <f>SUM(F111:F121)</f>
        <v>0</v>
      </c>
      <c r="H122" s="44"/>
    </row>
    <row r="123" spans="1:8" ht="16.2" x14ac:dyDescent="0.3">
      <c r="A123" s="55" t="s">
        <v>45</v>
      </c>
      <c r="B123" s="64" t="s">
        <v>46</v>
      </c>
      <c r="C123" s="8"/>
      <c r="D123" s="8"/>
      <c r="E123" s="9"/>
      <c r="F123" s="10"/>
      <c r="H123" s="44"/>
    </row>
    <row r="124" spans="1:8" ht="55.2" x14ac:dyDescent="0.3">
      <c r="A124" s="15" t="s">
        <v>47</v>
      </c>
      <c r="B124" s="16" t="s">
        <v>48</v>
      </c>
      <c r="C124" s="17" t="s">
        <v>16</v>
      </c>
      <c r="D124" s="17">
        <v>1</v>
      </c>
      <c r="E124" s="18"/>
      <c r="F124" s="19">
        <f t="shared" ref="F124:F131" si="9">D124*E124</f>
        <v>0</v>
      </c>
      <c r="H124" s="44"/>
    </row>
    <row r="125" spans="1:8" ht="41.4" x14ac:dyDescent="0.3">
      <c r="A125" s="15" t="s">
        <v>49</v>
      </c>
      <c r="B125" s="16" t="s">
        <v>50</v>
      </c>
      <c r="C125" s="17" t="s">
        <v>16</v>
      </c>
      <c r="D125" s="17">
        <v>1</v>
      </c>
      <c r="E125" s="18"/>
      <c r="F125" s="19">
        <f t="shared" si="9"/>
        <v>0</v>
      </c>
      <c r="H125" s="44"/>
    </row>
    <row r="126" spans="1:8" ht="41.4" x14ac:dyDescent="0.3">
      <c r="A126" s="15" t="s">
        <v>51</v>
      </c>
      <c r="B126" s="7" t="s">
        <v>186</v>
      </c>
      <c r="C126" s="8" t="s">
        <v>16</v>
      </c>
      <c r="D126" s="8">
        <v>1</v>
      </c>
      <c r="E126" s="9"/>
      <c r="F126" s="10">
        <f t="shared" si="9"/>
        <v>0</v>
      </c>
      <c r="H126" s="44"/>
    </row>
    <row r="127" spans="1:8" ht="27.6" x14ac:dyDescent="0.3">
      <c r="A127" s="15" t="s">
        <v>53</v>
      </c>
      <c r="B127" s="7" t="s">
        <v>54</v>
      </c>
      <c r="C127" s="8" t="s">
        <v>55</v>
      </c>
      <c r="D127" s="8">
        <f>2*25</f>
        <v>50</v>
      </c>
      <c r="E127" s="20"/>
      <c r="F127" s="21">
        <f t="shared" si="9"/>
        <v>0</v>
      </c>
      <c r="H127" s="44"/>
    </row>
    <row r="128" spans="1:8" ht="27.6" x14ac:dyDescent="0.3">
      <c r="A128" s="15" t="s">
        <v>56</v>
      </c>
      <c r="B128" s="7" t="s">
        <v>57</v>
      </c>
      <c r="C128" s="8" t="s">
        <v>16</v>
      </c>
      <c r="D128" s="8">
        <v>1</v>
      </c>
      <c r="E128" s="20"/>
      <c r="F128" s="21">
        <f t="shared" si="9"/>
        <v>0</v>
      </c>
      <c r="H128" s="44"/>
    </row>
    <row r="129" spans="1:8" ht="27.6" x14ac:dyDescent="0.3">
      <c r="A129" s="15" t="s">
        <v>58</v>
      </c>
      <c r="B129" s="7" t="s">
        <v>59</v>
      </c>
      <c r="C129" s="8" t="s">
        <v>16</v>
      </c>
      <c r="D129" s="8">
        <v>1</v>
      </c>
      <c r="E129" s="20"/>
      <c r="F129" s="21">
        <f t="shared" si="9"/>
        <v>0</v>
      </c>
      <c r="H129" s="44"/>
    </row>
    <row r="130" spans="1:8" ht="27.6" x14ac:dyDescent="0.3">
      <c r="A130" s="15" t="s">
        <v>60</v>
      </c>
      <c r="B130" s="7" t="s">
        <v>61</v>
      </c>
      <c r="C130" s="8" t="s">
        <v>16</v>
      </c>
      <c r="D130" s="8">
        <v>1</v>
      </c>
      <c r="E130" s="20"/>
      <c r="F130" s="21">
        <f t="shared" si="9"/>
        <v>0</v>
      </c>
      <c r="H130" s="44"/>
    </row>
    <row r="131" spans="1:8" ht="41.4" x14ac:dyDescent="0.3">
      <c r="A131" s="15" t="s">
        <v>62</v>
      </c>
      <c r="B131" s="7" t="s">
        <v>63</v>
      </c>
      <c r="C131" s="11" t="s">
        <v>24</v>
      </c>
      <c r="D131" s="8">
        <v>1</v>
      </c>
      <c r="E131" s="22"/>
      <c r="F131" s="10">
        <f t="shared" si="9"/>
        <v>0</v>
      </c>
      <c r="H131" s="44"/>
    </row>
    <row r="132" spans="1:8" ht="16.8" thickBot="1" x14ac:dyDescent="0.35">
      <c r="A132" s="68"/>
      <c r="B132" s="49" t="s">
        <v>64</v>
      </c>
      <c r="C132" s="69"/>
      <c r="D132" s="69"/>
      <c r="E132" s="95"/>
      <c r="F132" s="70">
        <f>SUM(F124:F131)</f>
        <v>0</v>
      </c>
      <c r="H132" s="44"/>
    </row>
    <row r="133" spans="1:8" ht="69" x14ac:dyDescent="0.3">
      <c r="A133" s="72" t="s">
        <v>65</v>
      </c>
      <c r="B133" s="105" t="s">
        <v>66</v>
      </c>
      <c r="C133" s="73"/>
      <c r="D133" s="73"/>
      <c r="E133" s="96"/>
      <c r="F133" s="74"/>
      <c r="H133" s="44"/>
    </row>
    <row r="134" spans="1:8" ht="16.2" x14ac:dyDescent="0.3">
      <c r="A134" s="23" t="s">
        <v>67</v>
      </c>
      <c r="B134" s="112" t="s">
        <v>68</v>
      </c>
      <c r="C134" s="8" t="s">
        <v>11</v>
      </c>
      <c r="D134" s="9">
        <v>1</v>
      </c>
      <c r="E134" s="97"/>
      <c r="F134" s="10">
        <f>D134*E134</f>
        <v>0</v>
      </c>
      <c r="H134" s="44"/>
    </row>
    <row r="135" spans="1:8" ht="27.6" x14ac:dyDescent="0.3">
      <c r="A135" s="23" t="s">
        <v>69</v>
      </c>
      <c r="B135" s="7" t="s">
        <v>70</v>
      </c>
      <c r="C135" s="8" t="s">
        <v>16</v>
      </c>
      <c r="D135" s="9">
        <v>1</v>
      </c>
      <c r="E135" s="97"/>
      <c r="F135" s="10">
        <f>D135*E135</f>
        <v>0</v>
      </c>
      <c r="H135" s="44"/>
    </row>
    <row r="136" spans="1:8" ht="41.4" x14ac:dyDescent="0.3">
      <c r="A136" s="23" t="s">
        <v>71</v>
      </c>
      <c r="B136" s="7" t="s">
        <v>72</v>
      </c>
      <c r="C136" s="8" t="s">
        <v>16</v>
      </c>
      <c r="D136" s="9">
        <v>1</v>
      </c>
      <c r="E136" s="97"/>
      <c r="F136" s="10">
        <f>D136*E136</f>
        <v>0</v>
      </c>
      <c r="H136" s="44"/>
    </row>
    <row r="137" spans="1:8" ht="41.4" x14ac:dyDescent="0.3">
      <c r="A137" s="23" t="s">
        <v>73</v>
      </c>
      <c r="B137" s="7" t="s">
        <v>74</v>
      </c>
      <c r="C137" s="8" t="s">
        <v>16</v>
      </c>
      <c r="D137" s="9">
        <v>1</v>
      </c>
      <c r="E137" s="97"/>
      <c r="F137" s="10">
        <f>D137*E137</f>
        <v>0</v>
      </c>
      <c r="H137" s="44"/>
    </row>
    <row r="138" spans="1:8" ht="16.8" thickBot="1" x14ac:dyDescent="0.35">
      <c r="A138" s="68"/>
      <c r="B138" s="49" t="s">
        <v>75</v>
      </c>
      <c r="C138" s="69"/>
      <c r="D138" s="69"/>
      <c r="E138" s="95"/>
      <c r="F138" s="70">
        <f>SUM(F134:F137)</f>
        <v>0</v>
      </c>
      <c r="H138" s="44"/>
    </row>
    <row r="139" spans="1:8" ht="16.2" x14ac:dyDescent="0.3">
      <c r="A139" s="75" t="s">
        <v>76</v>
      </c>
      <c r="B139" s="106" t="s">
        <v>77</v>
      </c>
      <c r="C139" s="76"/>
      <c r="D139" s="76"/>
      <c r="E139" s="98"/>
      <c r="F139" s="74"/>
      <c r="H139" s="44"/>
    </row>
    <row r="140" spans="1:8" ht="69" x14ac:dyDescent="0.3">
      <c r="A140" s="23" t="s">
        <v>78</v>
      </c>
      <c r="B140" s="7" t="s">
        <v>79</v>
      </c>
      <c r="C140" s="11" t="s">
        <v>29</v>
      </c>
      <c r="D140" s="8">
        <v>55</v>
      </c>
      <c r="E140" s="94"/>
      <c r="F140" s="26">
        <f t="shared" ref="F140:F151" si="10">D140*E140</f>
        <v>0</v>
      </c>
      <c r="H140" s="44"/>
    </row>
    <row r="141" spans="1:8" ht="69" x14ac:dyDescent="0.3">
      <c r="A141" s="23" t="s">
        <v>80</v>
      </c>
      <c r="B141" s="7" t="s">
        <v>208</v>
      </c>
      <c r="C141" s="11" t="s">
        <v>29</v>
      </c>
      <c r="D141" s="8">
        <v>288</v>
      </c>
      <c r="E141" s="94"/>
      <c r="F141" s="26">
        <f t="shared" si="10"/>
        <v>0</v>
      </c>
      <c r="H141" s="44"/>
    </row>
    <row r="142" spans="1:8" ht="69" x14ac:dyDescent="0.3">
      <c r="A142" s="23" t="s">
        <v>82</v>
      </c>
      <c r="B142" s="77" t="s">
        <v>83</v>
      </c>
      <c r="C142" s="11" t="s">
        <v>29</v>
      </c>
      <c r="D142" s="11">
        <f>165*4</f>
        <v>660</v>
      </c>
      <c r="E142" s="22"/>
      <c r="F142" s="26">
        <f t="shared" si="10"/>
        <v>0</v>
      </c>
      <c r="H142" s="44"/>
    </row>
    <row r="143" spans="1:8" ht="16.8" thickBot="1" x14ac:dyDescent="0.35">
      <c r="A143" s="68"/>
      <c r="B143" s="49" t="s">
        <v>84</v>
      </c>
      <c r="C143" s="69"/>
      <c r="D143" s="69"/>
      <c r="E143" s="95"/>
      <c r="F143" s="70">
        <f>SUM(F140:F142)</f>
        <v>0</v>
      </c>
      <c r="H143" s="44"/>
    </row>
    <row r="144" spans="1:8" ht="16.2" x14ac:dyDescent="0.3">
      <c r="A144" s="75" t="s">
        <v>85</v>
      </c>
      <c r="B144" s="106" t="s">
        <v>86</v>
      </c>
      <c r="C144" s="76"/>
      <c r="D144" s="76"/>
      <c r="E144" s="98"/>
      <c r="F144" s="74"/>
      <c r="H144" s="44"/>
    </row>
    <row r="145" spans="1:8" ht="16.2" x14ac:dyDescent="0.3">
      <c r="A145" s="23" t="s">
        <v>87</v>
      </c>
      <c r="B145" s="7" t="s">
        <v>88</v>
      </c>
      <c r="C145" s="11" t="s">
        <v>89</v>
      </c>
      <c r="D145" s="27">
        <f>2.5*2.5*0.33</f>
        <v>2.0625</v>
      </c>
      <c r="E145" s="94"/>
      <c r="F145" s="28">
        <f>D145*E145</f>
        <v>0</v>
      </c>
      <c r="H145" s="44"/>
    </row>
    <row r="146" spans="1:8" ht="16.2" x14ac:dyDescent="0.3">
      <c r="A146" s="23" t="s">
        <v>90</v>
      </c>
      <c r="B146" s="7" t="s">
        <v>91</v>
      </c>
      <c r="C146" s="11" t="s">
        <v>89</v>
      </c>
      <c r="D146" s="27">
        <f>0.05*2.5*2.5</f>
        <v>0.3125</v>
      </c>
      <c r="E146" s="94"/>
      <c r="F146" s="28">
        <f t="shared" ref="F146:F150" si="11">D146*E146</f>
        <v>0</v>
      </c>
      <c r="H146" s="44"/>
    </row>
    <row r="147" spans="1:8" ht="30" x14ac:dyDescent="0.3">
      <c r="A147" s="23" t="s">
        <v>92</v>
      </c>
      <c r="B147" s="7" t="s">
        <v>93</v>
      </c>
      <c r="C147" s="11" t="s">
        <v>89</v>
      </c>
      <c r="D147" s="27">
        <f>2.5*2.5*0.15</f>
        <v>0.9375</v>
      </c>
      <c r="E147" s="94"/>
      <c r="F147" s="28">
        <f t="shared" si="11"/>
        <v>0</v>
      </c>
      <c r="H147" s="44"/>
    </row>
    <row r="148" spans="1:8" ht="27.6" x14ac:dyDescent="0.3">
      <c r="A148" s="23" t="s">
        <v>94</v>
      </c>
      <c r="B148" s="7" t="s">
        <v>95</v>
      </c>
      <c r="C148" s="11" t="s">
        <v>89</v>
      </c>
      <c r="D148" s="113">
        <f>(2.3+2)*0.15*0.8*2</f>
        <v>1.0319999999999998</v>
      </c>
      <c r="E148" s="94"/>
      <c r="F148" s="28">
        <f>D148*E148</f>
        <v>0</v>
      </c>
      <c r="H148" s="44"/>
    </row>
    <row r="149" spans="1:8" ht="16.2" x14ac:dyDescent="0.3">
      <c r="A149" s="23" t="s">
        <v>96</v>
      </c>
      <c r="B149" s="7" t="s">
        <v>97</v>
      </c>
      <c r="C149" s="11" t="s">
        <v>98</v>
      </c>
      <c r="D149" s="108">
        <f>2*0.8*4</f>
        <v>6.4</v>
      </c>
      <c r="E149" s="94"/>
      <c r="F149" s="28">
        <f t="shared" si="11"/>
        <v>0</v>
      </c>
      <c r="H149" s="44"/>
    </row>
    <row r="150" spans="1:8" ht="16.2" x14ac:dyDescent="0.3">
      <c r="A150" s="23" t="s">
        <v>99</v>
      </c>
      <c r="B150" s="7" t="s">
        <v>100</v>
      </c>
      <c r="C150" s="11" t="s">
        <v>98</v>
      </c>
      <c r="D150" s="27">
        <f>2.3*0.8*4</f>
        <v>7.3599999999999994</v>
      </c>
      <c r="E150" s="94"/>
      <c r="F150" s="28">
        <f t="shared" si="11"/>
        <v>0</v>
      </c>
      <c r="H150" s="44"/>
    </row>
    <row r="151" spans="1:8" ht="41.4" x14ac:dyDescent="0.3">
      <c r="A151" s="23" t="s">
        <v>101</v>
      </c>
      <c r="B151" s="7" t="s">
        <v>102</v>
      </c>
      <c r="C151" s="11" t="s">
        <v>16</v>
      </c>
      <c r="D151" s="8">
        <v>1</v>
      </c>
      <c r="E151" s="94"/>
      <c r="F151" s="26">
        <f t="shared" si="10"/>
        <v>0</v>
      </c>
      <c r="H151" s="44"/>
    </row>
    <row r="152" spans="1:8" ht="16.2" x14ac:dyDescent="0.3">
      <c r="A152" s="78"/>
      <c r="B152" s="47" t="s">
        <v>103</v>
      </c>
      <c r="C152" s="79"/>
      <c r="D152" s="80"/>
      <c r="E152" s="99"/>
      <c r="F152" s="81">
        <f>SUM(F145:F151)</f>
        <v>0</v>
      </c>
      <c r="H152" s="44"/>
    </row>
    <row r="153" spans="1:8" ht="16.2" x14ac:dyDescent="0.3">
      <c r="A153" s="82"/>
      <c r="B153" s="48" t="s">
        <v>104</v>
      </c>
      <c r="C153" s="83"/>
      <c r="D153" s="84">
        <v>16</v>
      </c>
      <c r="E153" s="100"/>
      <c r="F153" s="85"/>
      <c r="H153" s="44"/>
    </row>
    <row r="154" spans="1:8" ht="16.8" thickBot="1" x14ac:dyDescent="0.35">
      <c r="A154" s="68"/>
      <c r="B154" s="49" t="s">
        <v>105</v>
      </c>
      <c r="C154" s="69"/>
      <c r="D154" s="86"/>
      <c r="E154" s="95"/>
      <c r="F154" s="70">
        <f>F152*D153</f>
        <v>0</v>
      </c>
      <c r="H154" s="44"/>
    </row>
    <row r="155" spans="1:8" ht="16.2" x14ac:dyDescent="0.3">
      <c r="A155" s="75" t="s">
        <v>106</v>
      </c>
      <c r="B155" s="106" t="s">
        <v>107</v>
      </c>
      <c r="C155" s="24"/>
      <c r="D155" s="118"/>
      <c r="E155" s="25"/>
      <c r="F155" s="87"/>
      <c r="H155" s="44"/>
    </row>
    <row r="156" spans="1:8" ht="55.2" x14ac:dyDescent="0.3">
      <c r="A156" s="11" t="s">
        <v>108</v>
      </c>
      <c r="B156" s="7" t="s">
        <v>109</v>
      </c>
      <c r="C156" s="11" t="s">
        <v>16</v>
      </c>
      <c r="D156" s="110">
        <v>32</v>
      </c>
      <c r="E156" s="94"/>
      <c r="F156" s="28">
        <f>D156*E156</f>
        <v>0</v>
      </c>
      <c r="H156" s="44"/>
    </row>
    <row r="157" spans="1:8" ht="27.6" x14ac:dyDescent="0.3">
      <c r="A157" s="11" t="s">
        <v>110</v>
      </c>
      <c r="B157" s="7" t="s">
        <v>111</v>
      </c>
      <c r="C157" s="11" t="s">
        <v>16</v>
      </c>
      <c r="D157" s="178">
        <v>16</v>
      </c>
      <c r="E157" s="94"/>
      <c r="F157" s="28">
        <f t="shared" ref="F157" si="12">D157*E157</f>
        <v>0</v>
      </c>
      <c r="H157" s="44"/>
    </row>
    <row r="158" spans="1:8" ht="16.8" thickBot="1" x14ac:dyDescent="0.35">
      <c r="A158" s="11"/>
      <c r="B158" s="49" t="s">
        <v>112</v>
      </c>
      <c r="C158" s="69"/>
      <c r="D158" s="86"/>
      <c r="E158" s="95"/>
      <c r="F158" s="70">
        <f>SUM(F156:F157)</f>
        <v>0</v>
      </c>
      <c r="H158" s="44"/>
    </row>
    <row r="159" spans="1:8" ht="16.2" x14ac:dyDescent="0.3">
      <c r="A159" s="75" t="s">
        <v>113</v>
      </c>
      <c r="B159" s="107" t="s">
        <v>114</v>
      </c>
      <c r="C159" s="57"/>
      <c r="D159" s="57"/>
      <c r="E159" s="101"/>
      <c r="F159" s="87"/>
      <c r="H159" s="44"/>
    </row>
    <row r="160" spans="1:8" ht="27.6" x14ac:dyDescent="0.3">
      <c r="A160" s="23" t="s">
        <v>115</v>
      </c>
      <c r="B160" s="7" t="s">
        <v>188</v>
      </c>
      <c r="C160" s="11" t="s">
        <v>16</v>
      </c>
      <c r="D160" s="11">
        <v>4</v>
      </c>
      <c r="E160" s="25"/>
      <c r="F160" s="26">
        <f>D160*E160</f>
        <v>0</v>
      </c>
      <c r="H160" s="44"/>
    </row>
    <row r="161" spans="1:8" ht="16.2" x14ac:dyDescent="0.3">
      <c r="A161" s="23" t="s">
        <v>117</v>
      </c>
      <c r="B161" s="7" t="s">
        <v>118</v>
      </c>
      <c r="C161" s="11" t="s">
        <v>16</v>
      </c>
      <c r="D161" s="11">
        <v>1</v>
      </c>
      <c r="E161" s="25"/>
      <c r="F161" s="31">
        <f t="shared" ref="F161:F162" si="13">D161*E161</f>
        <v>0</v>
      </c>
      <c r="H161" s="44"/>
    </row>
    <row r="162" spans="1:8" ht="41.4" x14ac:dyDescent="0.3">
      <c r="A162" s="23" t="s">
        <v>119</v>
      </c>
      <c r="B162" s="7" t="s">
        <v>120</v>
      </c>
      <c r="C162" s="11" t="s">
        <v>16</v>
      </c>
      <c r="D162" s="11">
        <v>1</v>
      </c>
      <c r="E162" s="25"/>
      <c r="F162" s="31">
        <f t="shared" si="13"/>
        <v>0</v>
      </c>
      <c r="H162" s="44"/>
    </row>
    <row r="163" spans="1:8" ht="16.8" thickBot="1" x14ac:dyDescent="0.35">
      <c r="A163" s="68"/>
      <c r="B163" s="49" t="s">
        <v>121</v>
      </c>
      <c r="C163" s="69"/>
      <c r="D163" s="86"/>
      <c r="E163" s="95"/>
      <c r="F163" s="70">
        <f>SUM(F160:F162)</f>
        <v>0</v>
      </c>
      <c r="H163" s="44"/>
    </row>
    <row r="164" spans="1:8" ht="27.6" x14ac:dyDescent="0.3">
      <c r="A164" s="75" t="s">
        <v>122</v>
      </c>
      <c r="B164" s="107" t="s">
        <v>123</v>
      </c>
      <c r="C164" s="160"/>
      <c r="D164" s="160"/>
      <c r="E164" s="161"/>
      <c r="F164" s="162"/>
      <c r="H164" s="44"/>
    </row>
    <row r="165" spans="1:8" ht="16.2" x14ac:dyDescent="0.3">
      <c r="A165" s="55" t="s">
        <v>124</v>
      </c>
      <c r="B165" s="163" t="s">
        <v>125</v>
      </c>
      <c r="C165" s="11"/>
      <c r="D165" s="11"/>
      <c r="E165" s="22"/>
      <c r="F165" s="26"/>
      <c r="H165" s="44"/>
    </row>
    <row r="166" spans="1:8" ht="16.2" x14ac:dyDescent="0.3">
      <c r="A166" s="23" t="s">
        <v>126</v>
      </c>
      <c r="B166" s="164" t="s">
        <v>127</v>
      </c>
      <c r="C166" s="11" t="s">
        <v>29</v>
      </c>
      <c r="D166" s="11">
        <f>4*12</f>
        <v>48</v>
      </c>
      <c r="E166" s="22"/>
      <c r="F166" s="26">
        <f>D166*E166</f>
        <v>0</v>
      </c>
      <c r="H166" s="44"/>
    </row>
    <row r="167" spans="1:8" ht="31.8" thickBot="1" x14ac:dyDescent="0.35">
      <c r="A167" s="23" t="s">
        <v>190</v>
      </c>
      <c r="B167" s="165" t="s">
        <v>129</v>
      </c>
      <c r="C167" s="76" t="s">
        <v>16</v>
      </c>
      <c r="D167" s="76">
        <v>4</v>
      </c>
      <c r="E167" s="98"/>
      <c r="F167" s="26">
        <f>D167*E167</f>
        <v>0</v>
      </c>
      <c r="H167" s="44"/>
    </row>
    <row r="168" spans="1:8" ht="16.2" x14ac:dyDescent="0.3">
      <c r="A168" s="55" t="s">
        <v>130</v>
      </c>
      <c r="B168" s="173" t="s">
        <v>131</v>
      </c>
      <c r="C168" s="174"/>
      <c r="D168" s="174"/>
      <c r="E168" s="175"/>
      <c r="F168" s="176"/>
      <c r="H168" s="44"/>
    </row>
    <row r="169" spans="1:8" ht="16.2" x14ac:dyDescent="0.3">
      <c r="A169" s="23" t="s">
        <v>132</v>
      </c>
      <c r="B169" s="77" t="s">
        <v>133</v>
      </c>
      <c r="C169" s="11" t="s">
        <v>29</v>
      </c>
      <c r="D169" s="11">
        <f>8*4</f>
        <v>32</v>
      </c>
      <c r="E169" s="22"/>
      <c r="F169" s="26">
        <f t="shared" ref="F169:F186" si="14">D169*E169</f>
        <v>0</v>
      </c>
      <c r="H169" s="44"/>
    </row>
    <row r="170" spans="1:8" ht="16.2" x14ac:dyDescent="0.3">
      <c r="A170" s="23" t="s">
        <v>134</v>
      </c>
      <c r="B170" s="77" t="s">
        <v>135</v>
      </c>
      <c r="C170" s="11" t="s">
        <v>16</v>
      </c>
      <c r="D170" s="11">
        <f>3*4</f>
        <v>12</v>
      </c>
      <c r="E170" s="22"/>
      <c r="F170" s="26">
        <f t="shared" si="14"/>
        <v>0</v>
      </c>
      <c r="H170" s="44"/>
    </row>
    <row r="171" spans="1:8" ht="16.2" x14ac:dyDescent="0.3">
      <c r="A171" s="23" t="s">
        <v>136</v>
      </c>
      <c r="B171" s="77" t="s">
        <v>137</v>
      </c>
      <c r="C171" s="11" t="s">
        <v>16</v>
      </c>
      <c r="D171" s="11">
        <v>4</v>
      </c>
      <c r="E171" s="22"/>
      <c r="F171" s="26">
        <f t="shared" si="14"/>
        <v>0</v>
      </c>
      <c r="H171" s="44"/>
    </row>
    <row r="172" spans="1:8" ht="41.4" x14ac:dyDescent="0.3">
      <c r="A172" s="23" t="s">
        <v>138</v>
      </c>
      <c r="B172" s="77" t="s">
        <v>139</v>
      </c>
      <c r="C172" s="11" t="s">
        <v>29</v>
      </c>
      <c r="D172" s="11">
        <f>4*4</f>
        <v>16</v>
      </c>
      <c r="E172" s="22"/>
      <c r="F172" s="26">
        <f t="shared" si="14"/>
        <v>0</v>
      </c>
      <c r="H172" s="44"/>
    </row>
    <row r="173" spans="1:8" ht="41.4" x14ac:dyDescent="0.3">
      <c r="A173" s="23" t="s">
        <v>140</v>
      </c>
      <c r="B173" s="77" t="s">
        <v>141</v>
      </c>
      <c r="C173" s="11" t="s">
        <v>142</v>
      </c>
      <c r="D173" s="11">
        <f>0.6*4</f>
        <v>2.4</v>
      </c>
      <c r="E173" s="22"/>
      <c r="F173" s="26">
        <f t="shared" si="14"/>
        <v>0</v>
      </c>
      <c r="H173" s="44"/>
    </row>
    <row r="174" spans="1:8" ht="27.6" x14ac:dyDescent="0.3">
      <c r="A174" s="23" t="s">
        <v>143</v>
      </c>
      <c r="B174" s="77" t="s">
        <v>144</v>
      </c>
      <c r="C174" s="11" t="s">
        <v>142</v>
      </c>
      <c r="D174" s="11">
        <f>2.2*4</f>
        <v>8.8000000000000007</v>
      </c>
      <c r="E174" s="22"/>
      <c r="F174" s="26">
        <f t="shared" si="14"/>
        <v>0</v>
      </c>
      <c r="H174" s="44"/>
    </row>
    <row r="175" spans="1:8" ht="16.2" x14ac:dyDescent="0.3">
      <c r="A175" s="23" t="s">
        <v>145</v>
      </c>
      <c r="B175" s="77" t="s">
        <v>146</v>
      </c>
      <c r="C175" s="11" t="s">
        <v>16</v>
      </c>
      <c r="D175" s="11">
        <f>1*4</f>
        <v>4</v>
      </c>
      <c r="E175" s="22"/>
      <c r="F175" s="26">
        <f t="shared" si="14"/>
        <v>0</v>
      </c>
      <c r="H175" s="44"/>
    </row>
    <row r="176" spans="1:8" ht="47.4" thickBot="1" x14ac:dyDescent="0.35">
      <c r="A176" s="23" t="s">
        <v>147</v>
      </c>
      <c r="B176" s="164" t="s">
        <v>148</v>
      </c>
      <c r="C176" s="166" t="s">
        <v>16</v>
      </c>
      <c r="D176" s="166">
        <v>4</v>
      </c>
      <c r="E176" s="22"/>
      <c r="F176" s="26">
        <f t="shared" si="14"/>
        <v>0</v>
      </c>
      <c r="H176" s="44"/>
    </row>
    <row r="177" spans="1:8" ht="16.2" x14ac:dyDescent="0.3">
      <c r="A177" s="55" t="s">
        <v>149</v>
      </c>
      <c r="B177" s="173" t="s">
        <v>150</v>
      </c>
      <c r="C177" s="11"/>
      <c r="D177" s="57"/>
      <c r="E177" s="22"/>
      <c r="F177" s="59"/>
      <c r="H177" s="44"/>
    </row>
    <row r="178" spans="1:8" ht="55.2" x14ac:dyDescent="0.3">
      <c r="A178" s="11" t="s">
        <v>151</v>
      </c>
      <c r="B178" s="7" t="s">
        <v>152</v>
      </c>
      <c r="C178" s="11" t="s">
        <v>16</v>
      </c>
      <c r="D178" s="8">
        <v>4</v>
      </c>
      <c r="E178" s="9"/>
      <c r="F178" s="26">
        <f t="shared" si="14"/>
        <v>0</v>
      </c>
      <c r="H178" s="44"/>
    </row>
    <row r="179" spans="1:8" ht="27.6" x14ac:dyDescent="0.3">
      <c r="A179" s="11" t="s">
        <v>153</v>
      </c>
      <c r="B179" s="7" t="s">
        <v>154</v>
      </c>
      <c r="C179" s="8" t="s">
        <v>29</v>
      </c>
      <c r="D179" s="8">
        <f>13*4</f>
        <v>52</v>
      </c>
      <c r="E179" s="94"/>
      <c r="F179" s="26">
        <f t="shared" si="14"/>
        <v>0</v>
      </c>
      <c r="H179" s="44"/>
    </row>
    <row r="180" spans="1:8" ht="27.6" x14ac:dyDescent="0.3">
      <c r="A180" s="11" t="s">
        <v>155</v>
      </c>
      <c r="B180" s="7" t="s">
        <v>156</v>
      </c>
      <c r="C180" s="11" t="s">
        <v>16</v>
      </c>
      <c r="D180" s="11">
        <v>4</v>
      </c>
      <c r="E180" s="94"/>
      <c r="F180" s="26">
        <f t="shared" si="14"/>
        <v>0</v>
      </c>
      <c r="H180" s="44"/>
    </row>
    <row r="181" spans="1:8" ht="27.6" x14ac:dyDescent="0.3">
      <c r="A181" s="11" t="s">
        <v>157</v>
      </c>
      <c r="B181" s="7" t="s">
        <v>158</v>
      </c>
      <c r="C181" s="11" t="s">
        <v>29</v>
      </c>
      <c r="D181" s="11">
        <f>13*4</f>
        <v>52</v>
      </c>
      <c r="E181" s="22"/>
      <c r="F181" s="26">
        <f t="shared" si="14"/>
        <v>0</v>
      </c>
      <c r="H181" s="44"/>
    </row>
    <row r="182" spans="1:8" ht="27.6" x14ac:dyDescent="0.3">
      <c r="A182" s="11" t="s">
        <v>159</v>
      </c>
      <c r="B182" s="7" t="s">
        <v>160</v>
      </c>
      <c r="C182" s="11" t="s">
        <v>24</v>
      </c>
      <c r="D182" s="11">
        <v>4</v>
      </c>
      <c r="E182" s="22"/>
      <c r="F182" s="26">
        <f t="shared" si="14"/>
        <v>0</v>
      </c>
      <c r="H182" s="44"/>
    </row>
    <row r="183" spans="1:8" ht="55.2" x14ac:dyDescent="0.3">
      <c r="A183" s="11" t="s">
        <v>161</v>
      </c>
      <c r="B183" s="7" t="s">
        <v>162</v>
      </c>
      <c r="C183" s="11" t="s">
        <v>24</v>
      </c>
      <c r="D183" s="11">
        <v>4</v>
      </c>
      <c r="E183" s="22"/>
      <c r="F183" s="22">
        <f t="shared" si="14"/>
        <v>0</v>
      </c>
      <c r="H183" s="44"/>
    </row>
    <row r="184" spans="1:8" ht="69" x14ac:dyDescent="0.3">
      <c r="A184" s="11" t="s">
        <v>163</v>
      </c>
      <c r="B184" s="16" t="s">
        <v>164</v>
      </c>
      <c r="C184" s="11" t="s">
        <v>16</v>
      </c>
      <c r="D184" s="11">
        <v>4</v>
      </c>
      <c r="E184" s="22"/>
      <c r="F184" s="22">
        <f t="shared" si="14"/>
        <v>0</v>
      </c>
      <c r="H184" s="44"/>
    </row>
    <row r="185" spans="1:8" ht="69" x14ac:dyDescent="0.3">
      <c r="A185" s="11" t="s">
        <v>165</v>
      </c>
      <c r="B185" s="77" t="s">
        <v>166</v>
      </c>
      <c r="C185" s="11" t="s">
        <v>29</v>
      </c>
      <c r="D185" s="11">
        <f>165*4</f>
        <v>660</v>
      </c>
      <c r="E185" s="22"/>
      <c r="F185" s="26">
        <f t="shared" si="14"/>
        <v>0</v>
      </c>
      <c r="H185" s="44"/>
    </row>
    <row r="186" spans="1:8" ht="41.4" x14ac:dyDescent="0.3">
      <c r="A186" s="11" t="s">
        <v>167</v>
      </c>
      <c r="B186" s="7" t="s">
        <v>168</v>
      </c>
      <c r="C186" s="11" t="s">
        <v>16</v>
      </c>
      <c r="D186" s="8">
        <v>16</v>
      </c>
      <c r="E186" s="94"/>
      <c r="F186" s="26">
        <f t="shared" si="14"/>
        <v>0</v>
      </c>
      <c r="H186" s="44"/>
    </row>
    <row r="187" spans="1:8" ht="28.2" thickBot="1" x14ac:dyDescent="0.35">
      <c r="A187" s="138"/>
      <c r="B187" s="49" t="s">
        <v>169</v>
      </c>
      <c r="C187" s="69"/>
      <c r="D187" s="86"/>
      <c r="E187" s="95"/>
      <c r="F187" s="70">
        <f>SUM(F165:F186)</f>
        <v>0</v>
      </c>
      <c r="H187" s="44"/>
    </row>
    <row r="188" spans="1:8" ht="27.6" x14ac:dyDescent="0.3">
      <c r="A188" s="75" t="s">
        <v>170</v>
      </c>
      <c r="B188" s="106" t="s">
        <v>171</v>
      </c>
      <c r="C188" s="24"/>
      <c r="D188" s="24"/>
      <c r="E188" s="25"/>
      <c r="F188" s="31"/>
      <c r="H188" s="44"/>
    </row>
    <row r="189" spans="1:8" ht="96.6" x14ac:dyDescent="0.3">
      <c r="A189" s="23" t="s">
        <v>172</v>
      </c>
      <c r="B189" s="45" t="s">
        <v>173</v>
      </c>
      <c r="C189" s="24" t="s">
        <v>29</v>
      </c>
      <c r="D189" s="24">
        <f>494+454+2</f>
        <v>950</v>
      </c>
      <c r="E189" s="25"/>
      <c r="F189" s="26">
        <f t="shared" ref="F189:F192" si="15">D189*E189</f>
        <v>0</v>
      </c>
      <c r="H189" s="44"/>
    </row>
    <row r="190" spans="1:8" ht="41.4" x14ac:dyDescent="0.3">
      <c r="A190" s="23" t="s">
        <v>174</v>
      </c>
      <c r="B190" s="71" t="s">
        <v>175</v>
      </c>
      <c r="C190" s="24" t="s">
        <v>16</v>
      </c>
      <c r="D190" s="24">
        <v>4</v>
      </c>
      <c r="E190" s="25"/>
      <c r="F190" s="26">
        <f t="shared" si="15"/>
        <v>0</v>
      </c>
      <c r="H190" s="44"/>
    </row>
    <row r="191" spans="1:8" ht="41.4" x14ac:dyDescent="0.3">
      <c r="A191" s="23"/>
      <c r="B191" s="45" t="s">
        <v>205</v>
      </c>
      <c r="C191" s="24" t="s">
        <v>16</v>
      </c>
      <c r="D191" s="24">
        <v>2</v>
      </c>
      <c r="E191" s="25"/>
      <c r="F191" s="26">
        <f t="shared" si="15"/>
        <v>0</v>
      </c>
      <c r="H191" s="44"/>
    </row>
    <row r="192" spans="1:8" ht="27.6" x14ac:dyDescent="0.3">
      <c r="A192" s="23" t="s">
        <v>176</v>
      </c>
      <c r="B192" s="77" t="s">
        <v>177</v>
      </c>
      <c r="C192" s="24" t="s">
        <v>178</v>
      </c>
      <c r="D192" s="88">
        <f>1.16+1.08</f>
        <v>2.2400000000000002</v>
      </c>
      <c r="E192" s="25"/>
      <c r="F192" s="26">
        <f t="shared" si="15"/>
        <v>0</v>
      </c>
      <c r="H192" s="44"/>
    </row>
    <row r="193" spans="1:8" ht="28.2" thickBot="1" x14ac:dyDescent="0.35">
      <c r="A193" s="68"/>
      <c r="B193" s="49" t="s">
        <v>179</v>
      </c>
      <c r="C193" s="69"/>
      <c r="D193" s="86"/>
      <c r="E193" s="95"/>
      <c r="F193" s="70">
        <f>SUM(F189:F192)</f>
        <v>0</v>
      </c>
      <c r="H193" s="44"/>
    </row>
    <row r="194" spans="1:8" ht="16.2" x14ac:dyDescent="0.3">
      <c r="A194" s="89"/>
      <c r="B194" s="90" t="s">
        <v>180</v>
      </c>
      <c r="C194" s="91"/>
      <c r="D194" s="91"/>
      <c r="E194" s="102"/>
      <c r="F194" s="92">
        <f>F193+F187+F163+F158+F154+F143+F138+F132+F122+F109</f>
        <v>0</v>
      </c>
      <c r="H194" s="44"/>
    </row>
    <row r="195" spans="1:8" ht="16.2" x14ac:dyDescent="0.3">
      <c r="A195" s="33"/>
      <c r="B195" s="34" t="s">
        <v>181</v>
      </c>
      <c r="C195" s="35"/>
      <c r="D195" s="35"/>
      <c r="E195" s="36"/>
      <c r="F195" s="37">
        <f>F194*0.18</f>
        <v>0</v>
      </c>
      <c r="H195" s="44"/>
    </row>
    <row r="196" spans="1:8" ht="16.8" thickBot="1" x14ac:dyDescent="0.35">
      <c r="A196" s="38"/>
      <c r="B196" s="93" t="s">
        <v>182</v>
      </c>
      <c r="C196" s="39"/>
      <c r="D196" s="39"/>
      <c r="E196" s="40"/>
      <c r="F196" s="41">
        <f>F194+F195</f>
        <v>0</v>
      </c>
      <c r="H196" s="44"/>
    </row>
    <row r="197" spans="1:8" ht="16.8" thickTop="1" x14ac:dyDescent="0.3">
      <c r="H197" s="44"/>
    </row>
    <row r="200" spans="1:8" ht="16.2" x14ac:dyDescent="0.25">
      <c r="A200" s="189" t="s">
        <v>258</v>
      </c>
      <c r="B200" s="190"/>
      <c r="C200" s="190"/>
      <c r="D200" s="190"/>
      <c r="E200" s="190"/>
      <c r="F200" s="190"/>
    </row>
    <row r="201" spans="1:8" x14ac:dyDescent="0.25">
      <c r="A201" s="191" t="s">
        <v>0</v>
      </c>
      <c r="B201" s="191"/>
      <c r="C201" s="191"/>
      <c r="D201" s="191"/>
      <c r="E201" s="191"/>
      <c r="F201" s="191"/>
    </row>
    <row r="202" spans="1:8" ht="14.4" thickBot="1" x14ac:dyDescent="0.3">
      <c r="A202" s="103"/>
      <c r="B202" s="103"/>
      <c r="C202" s="103"/>
      <c r="D202" s="103"/>
      <c r="E202" s="3"/>
      <c r="F202" s="3"/>
    </row>
    <row r="203" spans="1:8" ht="28.2" thickTop="1" x14ac:dyDescent="0.25">
      <c r="A203" s="50" t="s">
        <v>1</v>
      </c>
      <c r="B203" s="51" t="s">
        <v>2</v>
      </c>
      <c r="C203" s="51" t="s">
        <v>3</v>
      </c>
      <c r="D203" s="52" t="s">
        <v>4</v>
      </c>
      <c r="E203" s="53" t="s">
        <v>5</v>
      </c>
      <c r="F203" s="54" t="s">
        <v>6</v>
      </c>
    </row>
    <row r="204" spans="1:8" x14ac:dyDescent="0.25">
      <c r="A204" s="55" t="s">
        <v>7</v>
      </c>
      <c r="B204" s="56" t="s">
        <v>8</v>
      </c>
      <c r="C204" s="57"/>
      <c r="D204" s="58"/>
      <c r="E204" s="59"/>
      <c r="F204" s="10"/>
    </row>
    <row r="205" spans="1:8" x14ac:dyDescent="0.25">
      <c r="A205" s="23" t="s">
        <v>9</v>
      </c>
      <c r="B205" s="7" t="s">
        <v>10</v>
      </c>
      <c r="C205" s="11" t="s">
        <v>11</v>
      </c>
      <c r="D205" s="8">
        <v>1</v>
      </c>
      <c r="E205" s="9"/>
      <c r="F205" s="60">
        <f>D205*E205</f>
        <v>0</v>
      </c>
    </row>
    <row r="206" spans="1:8" x14ac:dyDescent="0.25">
      <c r="A206" s="23" t="s">
        <v>12</v>
      </c>
      <c r="B206" s="7" t="s">
        <v>13</v>
      </c>
      <c r="C206" s="11" t="s">
        <v>11</v>
      </c>
      <c r="D206" s="8">
        <v>1</v>
      </c>
      <c r="E206" s="9"/>
      <c r="F206" s="60">
        <f>D206*E206</f>
        <v>0</v>
      </c>
    </row>
    <row r="207" spans="1:8" ht="69" x14ac:dyDescent="0.25">
      <c r="A207" s="23" t="s">
        <v>14</v>
      </c>
      <c r="B207" s="7" t="s">
        <v>15</v>
      </c>
      <c r="C207" s="11" t="s">
        <v>16</v>
      </c>
      <c r="D207" s="8">
        <v>1</v>
      </c>
      <c r="E207" s="9"/>
      <c r="F207" s="60">
        <f>D207*E207</f>
        <v>0</v>
      </c>
    </row>
    <row r="208" spans="1:8" ht="14.4" thickBot="1" x14ac:dyDescent="0.3">
      <c r="A208" s="61"/>
      <c r="B208" s="192" t="s">
        <v>17</v>
      </c>
      <c r="C208" s="192"/>
      <c r="D208" s="192"/>
      <c r="E208" s="192"/>
      <c r="F208" s="62">
        <f>SUM(F205:F207)</f>
        <v>0</v>
      </c>
    </row>
    <row r="209" spans="1:6" x14ac:dyDescent="0.25">
      <c r="A209" s="63" t="s">
        <v>18</v>
      </c>
      <c r="B209" s="64" t="s">
        <v>19</v>
      </c>
      <c r="C209" s="65"/>
      <c r="D209" s="65"/>
      <c r="E209" s="66"/>
      <c r="F209" s="67"/>
    </row>
    <row r="210" spans="1:6" ht="27.6" x14ac:dyDescent="0.25">
      <c r="A210" s="23" t="s">
        <v>20</v>
      </c>
      <c r="B210" s="7" t="s">
        <v>21</v>
      </c>
      <c r="C210" s="11" t="s">
        <v>16</v>
      </c>
      <c r="D210" s="8">
        <v>1</v>
      </c>
      <c r="E210" s="9"/>
      <c r="F210" s="10">
        <f>D210*E210</f>
        <v>0</v>
      </c>
    </row>
    <row r="211" spans="1:6" ht="69" x14ac:dyDescent="0.25">
      <c r="A211" s="23" t="s">
        <v>22</v>
      </c>
      <c r="B211" s="7" t="s">
        <v>23</v>
      </c>
      <c r="C211" s="11" t="s">
        <v>24</v>
      </c>
      <c r="D211" s="8">
        <v>1</v>
      </c>
      <c r="E211" s="9"/>
      <c r="F211" s="10">
        <f>D211*E211</f>
        <v>0</v>
      </c>
    </row>
    <row r="212" spans="1:6" ht="55.2" x14ac:dyDescent="0.25">
      <c r="A212" s="23" t="s">
        <v>25</v>
      </c>
      <c r="B212" s="7" t="s">
        <v>222</v>
      </c>
      <c r="C212" s="11" t="s">
        <v>16</v>
      </c>
      <c r="D212" s="8">
        <v>1</v>
      </c>
      <c r="E212" s="9"/>
      <c r="F212" s="10">
        <f>D212*E212</f>
        <v>0</v>
      </c>
    </row>
    <row r="213" spans="1:6" ht="27.6" x14ac:dyDescent="0.25">
      <c r="A213" s="23" t="s">
        <v>27</v>
      </c>
      <c r="B213" s="7" t="s">
        <v>184</v>
      </c>
      <c r="C213" s="8" t="s">
        <v>29</v>
      </c>
      <c r="D213" s="8">
        <v>40</v>
      </c>
      <c r="E213" s="94"/>
      <c r="F213" s="10">
        <f t="shared" ref="F213:F220" si="16">D213*E213</f>
        <v>0</v>
      </c>
    </row>
    <row r="214" spans="1:6" ht="41.4" x14ac:dyDescent="0.25">
      <c r="A214" s="23" t="s">
        <v>30</v>
      </c>
      <c r="B214" s="7" t="s">
        <v>31</v>
      </c>
      <c r="C214" s="11" t="s">
        <v>29</v>
      </c>
      <c r="D214" s="11">
        <v>40</v>
      </c>
      <c r="E214" s="94"/>
      <c r="F214" s="10">
        <f t="shared" si="16"/>
        <v>0</v>
      </c>
    </row>
    <row r="215" spans="1:6" ht="55.2" x14ac:dyDescent="0.25">
      <c r="A215" s="23" t="s">
        <v>32</v>
      </c>
      <c r="B215" s="7" t="s">
        <v>33</v>
      </c>
      <c r="C215" s="11" t="s">
        <v>29</v>
      </c>
      <c r="D215" s="11">
        <v>40</v>
      </c>
      <c r="E215" s="94"/>
      <c r="F215" s="10">
        <f t="shared" si="16"/>
        <v>0</v>
      </c>
    </row>
    <row r="216" spans="1:6" ht="41.4" x14ac:dyDescent="0.25">
      <c r="A216" s="23" t="s">
        <v>34</v>
      </c>
      <c r="B216" s="7" t="s">
        <v>35</v>
      </c>
      <c r="C216" s="11" t="s">
        <v>29</v>
      </c>
      <c r="D216" s="11">
        <v>40</v>
      </c>
      <c r="E216" s="94"/>
      <c r="F216" s="10">
        <f t="shared" si="16"/>
        <v>0</v>
      </c>
    </row>
    <row r="217" spans="1:6" ht="55.2" x14ac:dyDescent="0.25">
      <c r="A217" s="23" t="s">
        <v>36</v>
      </c>
      <c r="B217" s="7" t="s">
        <v>37</v>
      </c>
      <c r="C217" s="11" t="s">
        <v>29</v>
      </c>
      <c r="D217" s="11">
        <v>40</v>
      </c>
      <c r="E217" s="94"/>
      <c r="F217" s="10">
        <f t="shared" si="16"/>
        <v>0</v>
      </c>
    </row>
    <row r="218" spans="1:6" ht="27.6" x14ac:dyDescent="0.25">
      <c r="A218" s="23" t="s">
        <v>38</v>
      </c>
      <c r="B218" s="7" t="s">
        <v>39</v>
      </c>
      <c r="C218" s="11" t="s">
        <v>16</v>
      </c>
      <c r="D218" s="11">
        <v>1</v>
      </c>
      <c r="E218" s="94"/>
      <c r="F218" s="10">
        <f t="shared" si="16"/>
        <v>0</v>
      </c>
    </row>
    <row r="219" spans="1:6" ht="41.4" x14ac:dyDescent="0.25">
      <c r="A219" s="23" t="s">
        <v>40</v>
      </c>
      <c r="B219" s="7" t="s">
        <v>41</v>
      </c>
      <c r="C219" s="11" t="s">
        <v>16</v>
      </c>
      <c r="D219" s="11">
        <v>1</v>
      </c>
      <c r="E219" s="94"/>
      <c r="F219" s="10">
        <f t="shared" si="16"/>
        <v>0</v>
      </c>
    </row>
    <row r="220" spans="1:6" ht="27.6" x14ac:dyDescent="0.25">
      <c r="A220" s="23" t="s">
        <v>42</v>
      </c>
      <c r="B220" s="7" t="s">
        <v>43</v>
      </c>
      <c r="C220" s="11" t="s">
        <v>24</v>
      </c>
      <c r="D220" s="11">
        <v>1</v>
      </c>
      <c r="E220" s="94"/>
      <c r="F220" s="10">
        <f t="shared" si="16"/>
        <v>0</v>
      </c>
    </row>
    <row r="221" spans="1:6" ht="28.2" thickBot="1" x14ac:dyDescent="0.3">
      <c r="A221" s="68"/>
      <c r="B221" s="49" t="s">
        <v>44</v>
      </c>
      <c r="C221" s="69"/>
      <c r="D221" s="69"/>
      <c r="E221" s="95"/>
      <c r="F221" s="70">
        <f>SUM(F210:F220)</f>
        <v>0</v>
      </c>
    </row>
    <row r="222" spans="1:6" x14ac:dyDescent="0.25">
      <c r="A222" s="55" t="s">
        <v>45</v>
      </c>
      <c r="B222" s="64" t="s">
        <v>46</v>
      </c>
      <c r="C222" s="8"/>
      <c r="D222" s="8"/>
      <c r="E222" s="9"/>
      <c r="F222" s="10"/>
    </row>
    <row r="223" spans="1:6" ht="55.2" x14ac:dyDescent="0.25">
      <c r="A223" s="15" t="s">
        <v>47</v>
      </c>
      <c r="B223" s="16" t="s">
        <v>185</v>
      </c>
      <c r="C223" s="17" t="s">
        <v>16</v>
      </c>
      <c r="D223" s="17">
        <v>1</v>
      </c>
      <c r="E223" s="18"/>
      <c r="F223" s="19">
        <f t="shared" ref="F223:F232" si="17">D223*E223</f>
        <v>0</v>
      </c>
    </row>
    <row r="224" spans="1:6" ht="41.4" x14ac:dyDescent="0.25">
      <c r="A224" s="15" t="s">
        <v>49</v>
      </c>
      <c r="B224" s="16" t="s">
        <v>50</v>
      </c>
      <c r="C224" s="17" t="s">
        <v>16</v>
      </c>
      <c r="D224" s="17">
        <v>1</v>
      </c>
      <c r="E224" s="18"/>
      <c r="F224" s="19">
        <f t="shared" si="17"/>
        <v>0</v>
      </c>
    </row>
    <row r="225" spans="1:6" ht="41.4" x14ac:dyDescent="0.25">
      <c r="A225" s="15" t="s">
        <v>51</v>
      </c>
      <c r="B225" s="7" t="s">
        <v>186</v>
      </c>
      <c r="C225" s="8" t="s">
        <v>16</v>
      </c>
      <c r="D225" s="8">
        <v>1</v>
      </c>
      <c r="E225" s="9"/>
      <c r="F225" s="10">
        <f t="shared" si="17"/>
        <v>0</v>
      </c>
    </row>
    <row r="226" spans="1:6" ht="27.6" x14ac:dyDescent="0.25">
      <c r="A226" s="15" t="s">
        <v>53</v>
      </c>
      <c r="B226" s="7" t="s">
        <v>54</v>
      </c>
      <c r="C226" s="8" t="s">
        <v>55</v>
      </c>
      <c r="D226" s="8">
        <f>2*25</f>
        <v>50</v>
      </c>
      <c r="E226" s="20"/>
      <c r="F226" s="21">
        <f t="shared" si="17"/>
        <v>0</v>
      </c>
    </row>
    <row r="227" spans="1:6" ht="27.6" x14ac:dyDescent="0.25">
      <c r="A227" s="15" t="s">
        <v>56</v>
      </c>
      <c r="B227" s="7" t="s">
        <v>57</v>
      </c>
      <c r="C227" s="8" t="s">
        <v>16</v>
      </c>
      <c r="D227" s="8">
        <v>1</v>
      </c>
      <c r="E227" s="20"/>
      <c r="F227" s="21">
        <f t="shared" si="17"/>
        <v>0</v>
      </c>
    </row>
    <row r="228" spans="1:6" ht="27.6" x14ac:dyDescent="0.25">
      <c r="A228" s="15" t="s">
        <v>58</v>
      </c>
      <c r="B228" s="7" t="s">
        <v>59</v>
      </c>
      <c r="C228" s="8" t="s">
        <v>16</v>
      </c>
      <c r="D228" s="8">
        <v>1</v>
      </c>
      <c r="E228" s="20"/>
      <c r="F228" s="21">
        <f t="shared" si="17"/>
        <v>0</v>
      </c>
    </row>
    <row r="229" spans="1:6" ht="27.6" x14ac:dyDescent="0.25">
      <c r="A229" s="15" t="s">
        <v>60</v>
      </c>
      <c r="B229" s="7" t="s">
        <v>61</v>
      </c>
      <c r="C229" s="8" t="s">
        <v>16</v>
      </c>
      <c r="D229" s="8">
        <v>1</v>
      </c>
      <c r="E229" s="20"/>
      <c r="F229" s="21">
        <f t="shared" si="17"/>
        <v>0</v>
      </c>
    </row>
    <row r="230" spans="1:6" ht="41.4" x14ac:dyDescent="0.25">
      <c r="A230" s="15" t="s">
        <v>62</v>
      </c>
      <c r="B230" s="7" t="s">
        <v>63</v>
      </c>
      <c r="C230" s="11" t="s">
        <v>24</v>
      </c>
      <c r="D230" s="8">
        <v>1</v>
      </c>
      <c r="E230" s="22"/>
      <c r="F230" s="10">
        <f t="shared" si="17"/>
        <v>0</v>
      </c>
    </row>
    <row r="231" spans="1:6" ht="96.6" x14ac:dyDescent="0.25">
      <c r="A231" s="15" t="s">
        <v>202</v>
      </c>
      <c r="B231" s="45" t="s">
        <v>203</v>
      </c>
      <c r="C231" s="24" t="s">
        <v>29</v>
      </c>
      <c r="D231" s="46">
        <v>60</v>
      </c>
      <c r="E231" s="25"/>
      <c r="F231" s="10">
        <f t="shared" si="17"/>
        <v>0</v>
      </c>
    </row>
    <row r="232" spans="1:6" ht="41.4" x14ac:dyDescent="0.25">
      <c r="A232" s="15" t="s">
        <v>204</v>
      </c>
      <c r="B232" s="45" t="s">
        <v>205</v>
      </c>
      <c r="C232" s="24" t="s">
        <v>16</v>
      </c>
      <c r="D232" s="24">
        <v>1</v>
      </c>
      <c r="E232" s="25"/>
      <c r="F232" s="26">
        <f t="shared" si="17"/>
        <v>0</v>
      </c>
    </row>
    <row r="233" spans="1:6" ht="14.4" thickBot="1" x14ac:dyDescent="0.3">
      <c r="A233" s="68"/>
      <c r="B233" s="49" t="s">
        <v>64</v>
      </c>
      <c r="C233" s="69"/>
      <c r="D233" s="69"/>
      <c r="E233" s="95"/>
      <c r="F233" s="70">
        <f>SUM(F223:F232)</f>
        <v>0</v>
      </c>
    </row>
    <row r="234" spans="1:6" ht="82.8" x14ac:dyDescent="0.25">
      <c r="A234" s="72" t="s">
        <v>65</v>
      </c>
      <c r="B234" s="111" t="s">
        <v>223</v>
      </c>
      <c r="C234" s="73"/>
      <c r="D234" s="73"/>
      <c r="E234" s="96"/>
      <c r="F234" s="74"/>
    </row>
    <row r="235" spans="1:6" x14ac:dyDescent="0.25">
      <c r="A235" s="23" t="s">
        <v>67</v>
      </c>
      <c r="B235" s="112" t="s">
        <v>68</v>
      </c>
      <c r="C235" s="8" t="s">
        <v>11</v>
      </c>
      <c r="D235" s="9">
        <v>1</v>
      </c>
      <c r="E235" s="97"/>
      <c r="F235" s="10">
        <f>D235*E235</f>
        <v>0</v>
      </c>
    </row>
    <row r="236" spans="1:6" ht="27.6" x14ac:dyDescent="0.25">
      <c r="A236" s="23" t="s">
        <v>69</v>
      </c>
      <c r="B236" s="7" t="s">
        <v>224</v>
      </c>
      <c r="C236" s="8" t="s">
        <v>16</v>
      </c>
      <c r="D236" s="9">
        <v>1</v>
      </c>
      <c r="E236" s="97"/>
      <c r="F236" s="10">
        <f>D236*E236</f>
        <v>0</v>
      </c>
    </row>
    <row r="237" spans="1:6" ht="41.4" x14ac:dyDescent="0.25">
      <c r="A237" s="23" t="s">
        <v>71</v>
      </c>
      <c r="B237" s="7" t="s">
        <v>74</v>
      </c>
      <c r="C237" s="8" t="s">
        <v>16</v>
      </c>
      <c r="D237" s="9">
        <v>1</v>
      </c>
      <c r="E237" s="97"/>
      <c r="F237" s="10">
        <f>D237*E237</f>
        <v>0</v>
      </c>
    </row>
    <row r="238" spans="1:6" ht="14.4" thickBot="1" x14ac:dyDescent="0.3">
      <c r="A238" s="68"/>
      <c r="B238" s="49" t="s">
        <v>225</v>
      </c>
      <c r="C238" s="69"/>
      <c r="D238" s="69"/>
      <c r="E238" s="95"/>
      <c r="F238" s="70">
        <f>SUM(F235:F237)</f>
        <v>0</v>
      </c>
    </row>
    <row r="239" spans="1:6" x14ac:dyDescent="0.25">
      <c r="A239" s="75" t="s">
        <v>76</v>
      </c>
      <c r="B239" s="106" t="s">
        <v>77</v>
      </c>
      <c r="C239" s="76"/>
      <c r="D239" s="76"/>
      <c r="E239" s="98"/>
      <c r="F239" s="74"/>
    </row>
    <row r="240" spans="1:6" ht="69" x14ac:dyDescent="0.25">
      <c r="A240" s="23" t="s">
        <v>78</v>
      </c>
      <c r="B240" s="7" t="s">
        <v>226</v>
      </c>
      <c r="C240" s="11" t="s">
        <v>29</v>
      </c>
      <c r="D240" s="8">
        <v>10</v>
      </c>
      <c r="E240" s="94"/>
      <c r="F240" s="26">
        <f t="shared" ref="F240:F242" si="18">D240*E240</f>
        <v>0</v>
      </c>
    </row>
    <row r="241" spans="1:6" ht="69" x14ac:dyDescent="0.25">
      <c r="A241" s="23" t="s">
        <v>80</v>
      </c>
      <c r="B241" s="7" t="s">
        <v>227</v>
      </c>
      <c r="C241" s="11" t="s">
        <v>29</v>
      </c>
      <c r="D241" s="8">
        <v>85</v>
      </c>
      <c r="E241" s="94"/>
      <c r="F241" s="26">
        <f t="shared" si="18"/>
        <v>0</v>
      </c>
    </row>
    <row r="242" spans="1:6" ht="69" x14ac:dyDescent="0.25">
      <c r="A242" s="23" t="s">
        <v>82</v>
      </c>
      <c r="B242" s="77" t="s">
        <v>228</v>
      </c>
      <c r="C242" s="11" t="s">
        <v>29</v>
      </c>
      <c r="D242" s="11">
        <v>103</v>
      </c>
      <c r="E242" s="22"/>
      <c r="F242" s="26">
        <f t="shared" si="18"/>
        <v>0</v>
      </c>
    </row>
    <row r="243" spans="1:6" ht="14.4" thickBot="1" x14ac:dyDescent="0.3">
      <c r="A243" s="68"/>
      <c r="B243" s="49" t="s">
        <v>84</v>
      </c>
      <c r="C243" s="69"/>
      <c r="D243" s="69"/>
      <c r="E243" s="95"/>
      <c r="F243" s="70">
        <f>SUM(F240:F242)</f>
        <v>0</v>
      </c>
    </row>
    <row r="244" spans="1:6" x14ac:dyDescent="0.25">
      <c r="A244" s="75" t="s">
        <v>85</v>
      </c>
      <c r="B244" s="106" t="s">
        <v>229</v>
      </c>
      <c r="C244" s="76"/>
      <c r="D244" s="76"/>
      <c r="E244" s="98"/>
      <c r="F244" s="74"/>
    </row>
    <row r="245" spans="1:6" ht="31.2" x14ac:dyDescent="0.25">
      <c r="A245" s="23" t="s">
        <v>87</v>
      </c>
      <c r="B245" s="109" t="s">
        <v>230</v>
      </c>
      <c r="C245" s="11" t="s">
        <v>16</v>
      </c>
      <c r="D245" s="110">
        <v>4</v>
      </c>
      <c r="E245" s="94"/>
      <c r="F245" s="28">
        <f>D245*E245</f>
        <v>0</v>
      </c>
    </row>
    <row r="246" spans="1:6" ht="41.4" x14ac:dyDescent="0.25">
      <c r="A246" s="23" t="s">
        <v>90</v>
      </c>
      <c r="B246" s="7" t="s">
        <v>231</v>
      </c>
      <c r="C246" s="11" t="s">
        <v>16</v>
      </c>
      <c r="D246" s="11">
        <v>1</v>
      </c>
      <c r="E246" s="25"/>
      <c r="F246" s="31">
        <f t="shared" ref="F246" si="19">D246*E246</f>
        <v>0</v>
      </c>
    </row>
    <row r="247" spans="1:6" ht="14.4" thickBot="1" x14ac:dyDescent="0.3">
      <c r="A247" s="68"/>
      <c r="B247" s="49" t="s">
        <v>232</v>
      </c>
      <c r="C247" s="69"/>
      <c r="D247" s="86"/>
      <c r="E247" s="95"/>
      <c r="F247" s="70">
        <f>SUM(F245:F246)</f>
        <v>0</v>
      </c>
    </row>
    <row r="248" spans="1:6" x14ac:dyDescent="0.25">
      <c r="A248" s="89"/>
      <c r="B248" s="90" t="s">
        <v>180</v>
      </c>
      <c r="C248" s="91"/>
      <c r="D248" s="91"/>
      <c r="E248" s="102"/>
      <c r="F248" s="92">
        <f>F208+F221+F233+F238+F243+F247</f>
        <v>0</v>
      </c>
    </row>
    <row r="249" spans="1:6" x14ac:dyDescent="0.25">
      <c r="A249" s="33"/>
      <c r="B249" s="34" t="s">
        <v>181</v>
      </c>
      <c r="C249" s="35"/>
      <c r="D249" s="35"/>
      <c r="E249" s="36"/>
      <c r="F249" s="37">
        <f>F248*0.18</f>
        <v>0</v>
      </c>
    </row>
    <row r="250" spans="1:6" ht="14.4" thickBot="1" x14ac:dyDescent="0.3">
      <c r="A250" s="38"/>
      <c r="B250" s="93" t="s">
        <v>182</v>
      </c>
      <c r="C250" s="39"/>
      <c r="D250" s="39"/>
      <c r="E250" s="40"/>
      <c r="F250" s="41">
        <f>F248+F249</f>
        <v>0</v>
      </c>
    </row>
    <row r="251" spans="1:6" ht="14.4" thickTop="1" x14ac:dyDescent="0.25"/>
    <row r="253" spans="1:6" x14ac:dyDescent="0.25">
      <c r="A253" s="193" t="s">
        <v>234</v>
      </c>
      <c r="B253" s="193"/>
      <c r="C253" s="193"/>
      <c r="D253" s="193"/>
      <c r="E253" s="193"/>
      <c r="F253" s="193"/>
    </row>
    <row r="254" spans="1:6" ht="14.4" thickBot="1" x14ac:dyDescent="0.3"/>
    <row r="255" spans="1:6" ht="42" thickTop="1" x14ac:dyDescent="0.25">
      <c r="A255" s="50" t="s">
        <v>1</v>
      </c>
      <c r="B255" s="51" t="s">
        <v>2</v>
      </c>
      <c r="C255" s="51" t="s">
        <v>4</v>
      </c>
      <c r="D255" s="52" t="s">
        <v>235</v>
      </c>
      <c r="E255" s="53" t="s">
        <v>236</v>
      </c>
      <c r="F255" s="54" t="s">
        <v>237</v>
      </c>
    </row>
    <row r="256" spans="1:6" ht="27.6" x14ac:dyDescent="0.25">
      <c r="A256" s="181">
        <v>1</v>
      </c>
      <c r="B256" s="182" t="s">
        <v>260</v>
      </c>
      <c r="C256" s="35">
        <v>1</v>
      </c>
      <c r="D256" s="36">
        <f>F96</f>
        <v>0</v>
      </c>
      <c r="E256" s="36">
        <f>D256*18%</f>
        <v>0</v>
      </c>
      <c r="F256" s="37">
        <f>D256+E256</f>
        <v>0</v>
      </c>
    </row>
    <row r="257" spans="1:6" ht="27.6" x14ac:dyDescent="0.25">
      <c r="A257" s="181">
        <v>2</v>
      </c>
      <c r="B257" s="182" t="s">
        <v>259</v>
      </c>
      <c r="C257" s="35">
        <v>1</v>
      </c>
      <c r="D257" s="36">
        <f>F194</f>
        <v>0</v>
      </c>
      <c r="E257" s="36">
        <f>D257*18%</f>
        <v>0</v>
      </c>
      <c r="F257" s="37">
        <f>D257+E257</f>
        <v>0</v>
      </c>
    </row>
    <row r="258" spans="1:6" ht="27.6" x14ac:dyDescent="0.25">
      <c r="A258" s="181">
        <v>3</v>
      </c>
      <c r="B258" s="182" t="s">
        <v>238</v>
      </c>
      <c r="C258" s="35">
        <v>1</v>
      </c>
      <c r="D258" s="36">
        <f>F248</f>
        <v>0</v>
      </c>
      <c r="E258" s="36">
        <f>D258*18%</f>
        <v>0</v>
      </c>
      <c r="F258" s="37">
        <f>D258+E258</f>
        <v>0</v>
      </c>
    </row>
    <row r="259" spans="1:6" ht="14.4" thickBot="1" x14ac:dyDescent="0.3">
      <c r="A259" s="183">
        <v>4</v>
      </c>
      <c r="B259" s="184" t="s">
        <v>239</v>
      </c>
      <c r="C259" s="185"/>
      <c r="D259" s="186">
        <f>SUM(D256:D258)</f>
        <v>0</v>
      </c>
      <c r="E259" s="186">
        <f>SUM(E256:E258)</f>
        <v>0</v>
      </c>
      <c r="F259" s="187">
        <f>SUM(F256:F258)</f>
        <v>0</v>
      </c>
    </row>
    <row r="260" spans="1:6" ht="14.4" thickTop="1" x14ac:dyDescent="0.25"/>
    <row r="262" spans="1:6" x14ac:dyDescent="0.25">
      <c r="D262" s="43"/>
    </row>
    <row r="263" spans="1:6" x14ac:dyDescent="0.25">
      <c r="D263" s="188"/>
    </row>
  </sheetData>
  <mergeCells count="13">
    <mergeCell ref="A1:F1"/>
    <mergeCell ref="H1:J1"/>
    <mergeCell ref="A4:F4"/>
    <mergeCell ref="A5:F5"/>
    <mergeCell ref="B12:E12"/>
    <mergeCell ref="A2:F2"/>
    <mergeCell ref="A200:F200"/>
    <mergeCell ref="A201:F201"/>
    <mergeCell ref="B208:E208"/>
    <mergeCell ref="A253:F253"/>
    <mergeCell ref="A101:F101"/>
    <mergeCell ref="A102:F102"/>
    <mergeCell ref="B109:E109"/>
  </mergeCells>
  <phoneticPr fontId="15"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8"/>
  <sheetViews>
    <sheetView zoomScale="130" zoomScaleNormal="130" workbookViewId="0">
      <selection activeCell="E192" sqref="E192:E195"/>
    </sheetView>
  </sheetViews>
  <sheetFormatPr baseColWidth="10" defaultColWidth="11.5546875" defaultRowHeight="13.8" x14ac:dyDescent="0.25"/>
  <cols>
    <col min="1" max="1" width="7.5546875" style="4" customWidth="1"/>
    <col min="2" max="2" width="54.109375" style="4" customWidth="1"/>
    <col min="3" max="3" width="9" style="42" customWidth="1"/>
    <col min="4" max="4" width="12.44140625" style="42" customWidth="1"/>
    <col min="5" max="5" width="13.33203125" style="43" customWidth="1"/>
    <col min="6" max="6" width="12.6640625" style="43" customWidth="1"/>
    <col min="7" max="7" width="14.44140625" style="4" customWidth="1"/>
    <col min="8" max="8" width="47" style="4" customWidth="1"/>
    <col min="9" max="16384" width="11.5546875" style="4"/>
  </cols>
  <sheetData>
    <row r="1" spans="1:13" s="1" customFormat="1" ht="39.6" customHeight="1" x14ac:dyDescent="0.3">
      <c r="A1" s="194" t="s">
        <v>233</v>
      </c>
      <c r="B1" s="195"/>
      <c r="C1" s="195"/>
      <c r="D1" s="195"/>
      <c r="E1" s="195"/>
      <c r="F1" s="195"/>
      <c r="H1" s="196"/>
      <c r="I1" s="196"/>
      <c r="J1" s="196"/>
      <c r="K1" s="2"/>
      <c r="L1" s="2"/>
      <c r="M1" s="2"/>
    </row>
    <row r="2" spans="1:13" s="1" customFormat="1" ht="58.8" customHeight="1" x14ac:dyDescent="0.3">
      <c r="A2" s="194" t="s">
        <v>240</v>
      </c>
      <c r="B2" s="194"/>
      <c r="C2" s="194"/>
      <c r="D2" s="194"/>
      <c r="E2" s="194"/>
      <c r="F2" s="194"/>
      <c r="H2" s="104"/>
      <c r="I2" s="104"/>
      <c r="J2" s="104"/>
      <c r="K2" s="2"/>
      <c r="L2" s="2"/>
      <c r="M2" s="2"/>
    </row>
    <row r="3" spans="1:13" s="1" customFormat="1" ht="25.2" customHeight="1" x14ac:dyDescent="0.3">
      <c r="A3" s="180"/>
      <c r="B3" s="180"/>
      <c r="C3" s="180"/>
      <c r="D3" s="180"/>
      <c r="E3" s="180"/>
      <c r="F3" s="180"/>
      <c r="H3" s="104"/>
      <c r="I3" s="104"/>
      <c r="J3" s="104"/>
      <c r="K3" s="2"/>
      <c r="L3" s="2"/>
      <c r="M3" s="2"/>
    </row>
    <row r="4" spans="1:13" s="1" customFormat="1" ht="28.2" customHeight="1" x14ac:dyDescent="0.3">
      <c r="A4" s="189" t="s">
        <v>241</v>
      </c>
      <c r="B4" s="190"/>
      <c r="C4" s="190"/>
      <c r="D4" s="190"/>
      <c r="E4" s="190"/>
      <c r="F4" s="190"/>
      <c r="H4" s="104"/>
      <c r="I4" s="104"/>
      <c r="J4" s="104"/>
      <c r="K4" s="2"/>
      <c r="L4" s="2"/>
      <c r="M4" s="2"/>
    </row>
    <row r="5" spans="1:13" s="1" customFormat="1" ht="18" customHeight="1" x14ac:dyDescent="0.3">
      <c r="A5" s="191" t="s">
        <v>0</v>
      </c>
      <c r="B5" s="191"/>
      <c r="C5" s="191"/>
      <c r="D5" s="191"/>
      <c r="E5" s="191"/>
      <c r="F5" s="191"/>
    </row>
    <row r="6" spans="1:13" s="1" customFormat="1" ht="8.4" customHeight="1" thickBot="1" x14ac:dyDescent="0.35">
      <c r="A6" s="103"/>
      <c r="B6" s="103"/>
      <c r="C6" s="103"/>
      <c r="D6" s="103"/>
      <c r="E6" s="3"/>
      <c r="F6" s="3"/>
    </row>
    <row r="7" spans="1:13" ht="30.6" customHeight="1" thickTop="1" x14ac:dyDescent="0.25">
      <c r="A7" s="50" t="s">
        <v>1</v>
      </c>
      <c r="B7" s="51" t="s">
        <v>2</v>
      </c>
      <c r="C7" s="51" t="s">
        <v>3</v>
      </c>
      <c r="D7" s="52" t="s">
        <v>4</v>
      </c>
      <c r="E7" s="53" t="s">
        <v>5</v>
      </c>
      <c r="F7" s="54" t="s">
        <v>6</v>
      </c>
    </row>
    <row r="8" spans="1:13" ht="16.2" customHeight="1" x14ac:dyDescent="0.25">
      <c r="A8" s="55" t="s">
        <v>7</v>
      </c>
      <c r="B8" s="56" t="s">
        <v>8</v>
      </c>
      <c r="C8" s="57"/>
      <c r="D8" s="58"/>
      <c r="E8" s="59"/>
      <c r="F8" s="10"/>
    </row>
    <row r="9" spans="1:13" ht="21" customHeight="1" x14ac:dyDescent="0.25">
      <c r="A9" s="23" t="s">
        <v>9</v>
      </c>
      <c r="B9" s="7" t="s">
        <v>10</v>
      </c>
      <c r="C9" s="11" t="s">
        <v>11</v>
      </c>
      <c r="D9" s="8">
        <v>1</v>
      </c>
      <c r="E9" s="9"/>
      <c r="F9" s="60">
        <f>D9*E9</f>
        <v>0</v>
      </c>
    </row>
    <row r="10" spans="1:13" ht="21.6" customHeight="1" x14ac:dyDescent="0.25">
      <c r="A10" s="23" t="s">
        <v>12</v>
      </c>
      <c r="B10" s="7" t="s">
        <v>13</v>
      </c>
      <c r="C10" s="11" t="s">
        <v>11</v>
      </c>
      <c r="D10" s="8">
        <v>1</v>
      </c>
      <c r="E10" s="9"/>
      <c r="F10" s="60">
        <f>D10*E10</f>
        <v>0</v>
      </c>
    </row>
    <row r="11" spans="1:13" ht="69" customHeight="1" x14ac:dyDescent="0.25">
      <c r="A11" s="23" t="s">
        <v>14</v>
      </c>
      <c r="B11" s="7" t="s">
        <v>15</v>
      </c>
      <c r="C11" s="11" t="s">
        <v>16</v>
      </c>
      <c r="D11" s="8">
        <v>1</v>
      </c>
      <c r="E11" s="9"/>
      <c r="F11" s="60">
        <f>D11*E11</f>
        <v>0</v>
      </c>
      <c r="G11" s="5"/>
    </row>
    <row r="12" spans="1:13" ht="18" customHeight="1" thickBot="1" x14ac:dyDescent="0.3">
      <c r="A12" s="61"/>
      <c r="B12" s="192" t="s">
        <v>17</v>
      </c>
      <c r="C12" s="192"/>
      <c r="D12" s="192"/>
      <c r="E12" s="192"/>
      <c r="F12" s="62">
        <f>SUM(F9:F11)</f>
        <v>0</v>
      </c>
    </row>
    <row r="13" spans="1:13" ht="22.95" customHeight="1" x14ac:dyDescent="0.25">
      <c r="A13" s="63" t="s">
        <v>18</v>
      </c>
      <c r="B13" s="64" t="s">
        <v>19</v>
      </c>
      <c r="C13" s="65"/>
      <c r="D13" s="65"/>
      <c r="E13" s="66"/>
      <c r="F13" s="67"/>
    </row>
    <row r="14" spans="1:13" ht="30" customHeight="1" x14ac:dyDescent="0.25">
      <c r="A14" s="23" t="s">
        <v>20</v>
      </c>
      <c r="B14" s="7" t="s">
        <v>21</v>
      </c>
      <c r="C14" s="11" t="s">
        <v>16</v>
      </c>
      <c r="D14" s="8">
        <v>1</v>
      </c>
      <c r="E14" s="9"/>
      <c r="F14" s="10">
        <f>D14*E14</f>
        <v>0</v>
      </c>
      <c r="H14" s="6"/>
    </row>
    <row r="15" spans="1:13" ht="70.2" customHeight="1" x14ac:dyDescent="0.25">
      <c r="A15" s="23" t="s">
        <v>22</v>
      </c>
      <c r="B15" s="7" t="s">
        <v>23</v>
      </c>
      <c r="C15" s="11" t="s">
        <v>24</v>
      </c>
      <c r="D15" s="8">
        <v>1</v>
      </c>
      <c r="E15" s="9"/>
      <c r="F15" s="10">
        <f>D15*E15</f>
        <v>0</v>
      </c>
      <c r="H15" s="6"/>
    </row>
    <row r="16" spans="1:13" ht="60.6" customHeight="1" x14ac:dyDescent="0.25">
      <c r="A16" s="23" t="s">
        <v>25</v>
      </c>
      <c r="B16" s="7" t="s">
        <v>183</v>
      </c>
      <c r="C16" s="11" t="s">
        <v>16</v>
      </c>
      <c r="D16" s="8">
        <v>1</v>
      </c>
      <c r="E16" s="9"/>
      <c r="F16" s="10">
        <f>D16*E16</f>
        <v>0</v>
      </c>
      <c r="H16" s="6"/>
    </row>
    <row r="17" spans="1:12" ht="29.4" customHeight="1" x14ac:dyDescent="0.25">
      <c r="A17" s="23" t="s">
        <v>27</v>
      </c>
      <c r="B17" s="7" t="s">
        <v>184</v>
      </c>
      <c r="C17" s="8" t="s">
        <v>29</v>
      </c>
      <c r="D17" s="8">
        <v>40</v>
      </c>
      <c r="E17" s="9"/>
      <c r="F17" s="10">
        <f t="shared" ref="F17:F24" si="0">D17*E17</f>
        <v>0</v>
      </c>
      <c r="H17" s="6"/>
    </row>
    <row r="18" spans="1:12" ht="46.95" customHeight="1" x14ac:dyDescent="0.25">
      <c r="A18" s="23" t="s">
        <v>30</v>
      </c>
      <c r="B18" s="7" t="s">
        <v>31</v>
      </c>
      <c r="C18" s="11" t="s">
        <v>29</v>
      </c>
      <c r="D18" s="11">
        <v>40</v>
      </c>
      <c r="E18" s="94"/>
      <c r="F18" s="10">
        <f t="shared" si="0"/>
        <v>0</v>
      </c>
      <c r="H18" s="12"/>
      <c r="I18" s="13"/>
      <c r="J18" s="13"/>
      <c r="K18" s="14"/>
      <c r="L18" s="14"/>
    </row>
    <row r="19" spans="1:12" ht="56.4" customHeight="1" x14ac:dyDescent="0.25">
      <c r="A19" s="23" t="s">
        <v>32</v>
      </c>
      <c r="B19" s="7" t="s">
        <v>33</v>
      </c>
      <c r="C19" s="11" t="s">
        <v>29</v>
      </c>
      <c r="D19" s="11">
        <v>40</v>
      </c>
      <c r="E19" s="94"/>
      <c r="F19" s="10">
        <f t="shared" si="0"/>
        <v>0</v>
      </c>
      <c r="H19" s="12"/>
      <c r="I19" s="13"/>
      <c r="J19" s="13"/>
      <c r="K19" s="14"/>
      <c r="L19" s="14"/>
    </row>
    <row r="20" spans="1:12" ht="47.4" customHeight="1" x14ac:dyDescent="0.25">
      <c r="A20" s="23" t="s">
        <v>34</v>
      </c>
      <c r="B20" s="7" t="s">
        <v>35</v>
      </c>
      <c r="C20" s="11" t="s">
        <v>29</v>
      </c>
      <c r="D20" s="11">
        <f>55</f>
        <v>55</v>
      </c>
      <c r="E20" s="94"/>
      <c r="F20" s="10">
        <f t="shared" si="0"/>
        <v>0</v>
      </c>
      <c r="H20" s="12"/>
      <c r="I20" s="13"/>
      <c r="J20" s="13"/>
      <c r="K20" s="14"/>
      <c r="L20" s="14"/>
    </row>
    <row r="21" spans="1:12" ht="58.2" customHeight="1" x14ac:dyDescent="0.25">
      <c r="A21" s="23" t="s">
        <v>36</v>
      </c>
      <c r="B21" s="7" t="s">
        <v>37</v>
      </c>
      <c r="C21" s="11" t="s">
        <v>29</v>
      </c>
      <c r="D21" s="11">
        <v>40</v>
      </c>
      <c r="E21" s="94"/>
      <c r="F21" s="10">
        <f t="shared" si="0"/>
        <v>0</v>
      </c>
      <c r="H21" s="12"/>
      <c r="I21" s="13"/>
      <c r="J21" s="13"/>
      <c r="K21" s="14"/>
      <c r="L21" s="14"/>
    </row>
    <row r="22" spans="1:12" ht="28.2" customHeight="1" x14ac:dyDescent="0.25">
      <c r="A22" s="23" t="s">
        <v>38</v>
      </c>
      <c r="B22" s="7" t="s">
        <v>39</v>
      </c>
      <c r="C22" s="11" t="s">
        <v>16</v>
      </c>
      <c r="D22" s="11">
        <v>1</v>
      </c>
      <c r="E22" s="94"/>
      <c r="F22" s="10">
        <f t="shared" si="0"/>
        <v>0</v>
      </c>
      <c r="H22" s="12"/>
      <c r="I22" s="13"/>
      <c r="J22" s="13"/>
      <c r="K22" s="14"/>
      <c r="L22" s="14"/>
    </row>
    <row r="23" spans="1:12" ht="43.95" customHeight="1" x14ac:dyDescent="0.25">
      <c r="A23" s="23" t="s">
        <v>40</v>
      </c>
      <c r="B23" s="7" t="s">
        <v>41</v>
      </c>
      <c r="C23" s="11" t="s">
        <v>16</v>
      </c>
      <c r="D23" s="11">
        <v>1</v>
      </c>
      <c r="E23" s="94"/>
      <c r="F23" s="10">
        <f t="shared" si="0"/>
        <v>0</v>
      </c>
      <c r="H23" s="6"/>
    </row>
    <row r="24" spans="1:12" ht="42.6" customHeight="1" x14ac:dyDescent="0.25">
      <c r="A24" s="23" t="s">
        <v>42</v>
      </c>
      <c r="B24" s="7" t="s">
        <v>43</v>
      </c>
      <c r="C24" s="11" t="s">
        <v>24</v>
      </c>
      <c r="D24" s="11">
        <v>1</v>
      </c>
      <c r="E24" s="94"/>
      <c r="F24" s="10">
        <f t="shared" si="0"/>
        <v>0</v>
      </c>
      <c r="H24" s="6"/>
    </row>
    <row r="25" spans="1:12" ht="22.2" customHeight="1" thickBot="1" x14ac:dyDescent="0.3">
      <c r="A25" s="68"/>
      <c r="B25" s="49" t="s">
        <v>44</v>
      </c>
      <c r="C25" s="69"/>
      <c r="D25" s="69"/>
      <c r="E25" s="95"/>
      <c r="F25" s="70">
        <f>SUM(F14:F24)</f>
        <v>0</v>
      </c>
      <c r="H25" s="6"/>
    </row>
    <row r="26" spans="1:12" ht="17.399999999999999" customHeight="1" x14ac:dyDescent="0.25">
      <c r="A26" s="55" t="s">
        <v>45</v>
      </c>
      <c r="B26" s="64" t="s">
        <v>46</v>
      </c>
      <c r="C26" s="8"/>
      <c r="D26" s="8"/>
      <c r="E26" s="9"/>
      <c r="F26" s="10"/>
      <c r="H26" s="6"/>
    </row>
    <row r="27" spans="1:12" ht="58.95" customHeight="1" x14ac:dyDescent="0.25">
      <c r="A27" s="15" t="s">
        <v>47</v>
      </c>
      <c r="B27" s="16" t="s">
        <v>185</v>
      </c>
      <c r="C27" s="17" t="s">
        <v>16</v>
      </c>
      <c r="D27" s="17">
        <v>1</v>
      </c>
      <c r="E27" s="18"/>
      <c r="F27" s="19">
        <f t="shared" ref="F27:F34" si="1">D27*E27</f>
        <v>0</v>
      </c>
      <c r="H27" s="6"/>
    </row>
    <row r="28" spans="1:12" ht="45.6" customHeight="1" x14ac:dyDescent="0.25">
      <c r="A28" s="15" t="s">
        <v>49</v>
      </c>
      <c r="B28" s="16" t="s">
        <v>50</v>
      </c>
      <c r="C28" s="17" t="s">
        <v>16</v>
      </c>
      <c r="D28" s="17">
        <v>1</v>
      </c>
      <c r="E28" s="18"/>
      <c r="F28" s="19">
        <f t="shared" si="1"/>
        <v>0</v>
      </c>
      <c r="H28" s="6"/>
    </row>
    <row r="29" spans="1:12" ht="42.6" customHeight="1" x14ac:dyDescent="0.25">
      <c r="A29" s="15" t="s">
        <v>51</v>
      </c>
      <c r="B29" s="7" t="s">
        <v>186</v>
      </c>
      <c r="C29" s="8" t="s">
        <v>16</v>
      </c>
      <c r="D29" s="8">
        <v>1</v>
      </c>
      <c r="E29" s="9"/>
      <c r="F29" s="10">
        <f t="shared" si="1"/>
        <v>0</v>
      </c>
      <c r="H29" s="6"/>
    </row>
    <row r="30" spans="1:12" ht="44.4" customHeight="1" x14ac:dyDescent="0.25">
      <c r="A30" s="15" t="s">
        <v>53</v>
      </c>
      <c r="B30" s="7" t="s">
        <v>54</v>
      </c>
      <c r="C30" s="8" t="s">
        <v>55</v>
      </c>
      <c r="D30" s="8">
        <f>2*25</f>
        <v>50</v>
      </c>
      <c r="E30" s="20"/>
      <c r="F30" s="21">
        <f t="shared" si="1"/>
        <v>0</v>
      </c>
      <c r="H30" s="6"/>
    </row>
    <row r="31" spans="1:12" ht="33.6" customHeight="1" x14ac:dyDescent="0.25">
      <c r="A31" s="15" t="s">
        <v>56</v>
      </c>
      <c r="B31" s="7" t="s">
        <v>57</v>
      </c>
      <c r="C31" s="8" t="s">
        <v>16</v>
      </c>
      <c r="D31" s="8">
        <v>1</v>
      </c>
      <c r="E31" s="20"/>
      <c r="F31" s="21">
        <f t="shared" si="1"/>
        <v>0</v>
      </c>
      <c r="H31" s="6"/>
    </row>
    <row r="32" spans="1:12" ht="33.6" customHeight="1" x14ac:dyDescent="0.25">
      <c r="A32" s="15" t="s">
        <v>58</v>
      </c>
      <c r="B32" s="7" t="s">
        <v>59</v>
      </c>
      <c r="C32" s="8" t="s">
        <v>16</v>
      </c>
      <c r="D32" s="8">
        <v>1</v>
      </c>
      <c r="E32" s="20"/>
      <c r="F32" s="21">
        <f t="shared" si="1"/>
        <v>0</v>
      </c>
      <c r="H32" s="6"/>
    </row>
    <row r="33" spans="1:8" ht="33.6" customHeight="1" x14ac:dyDescent="0.25">
      <c r="A33" s="15" t="s">
        <v>60</v>
      </c>
      <c r="B33" s="7" t="s">
        <v>61</v>
      </c>
      <c r="C33" s="8" t="s">
        <v>16</v>
      </c>
      <c r="D33" s="8">
        <v>1</v>
      </c>
      <c r="E33" s="20"/>
      <c r="F33" s="21">
        <f t="shared" si="1"/>
        <v>0</v>
      </c>
      <c r="H33" s="6"/>
    </row>
    <row r="34" spans="1:8" ht="42.6" customHeight="1" x14ac:dyDescent="0.25">
      <c r="A34" s="15" t="s">
        <v>62</v>
      </c>
      <c r="B34" s="7" t="s">
        <v>63</v>
      </c>
      <c r="C34" s="11" t="s">
        <v>24</v>
      </c>
      <c r="D34" s="8">
        <v>1</v>
      </c>
      <c r="E34" s="22"/>
      <c r="F34" s="10">
        <f t="shared" si="1"/>
        <v>0</v>
      </c>
      <c r="H34" s="6"/>
    </row>
    <row r="35" spans="1:8" ht="18" customHeight="1" thickBot="1" x14ac:dyDescent="0.3">
      <c r="A35" s="68"/>
      <c r="B35" s="49" t="s">
        <v>64</v>
      </c>
      <c r="C35" s="69"/>
      <c r="D35" s="69"/>
      <c r="E35" s="95"/>
      <c r="F35" s="70">
        <f>SUM(F27:F34)</f>
        <v>0</v>
      </c>
    </row>
    <row r="36" spans="1:8" ht="76.2" customHeight="1" x14ac:dyDescent="0.25">
      <c r="A36" s="72" t="s">
        <v>65</v>
      </c>
      <c r="B36" s="64" t="s">
        <v>66</v>
      </c>
      <c r="C36" s="73"/>
      <c r="D36" s="73"/>
      <c r="E36" s="96"/>
      <c r="F36" s="74"/>
    </row>
    <row r="37" spans="1:8" ht="18.600000000000001" customHeight="1" x14ac:dyDescent="0.25">
      <c r="A37" s="23" t="s">
        <v>67</v>
      </c>
      <c r="B37" s="112" t="s">
        <v>68</v>
      </c>
      <c r="C37" s="8" t="s">
        <v>11</v>
      </c>
      <c r="D37" s="9">
        <v>1</v>
      </c>
      <c r="E37" s="97"/>
      <c r="F37" s="10">
        <f>D37*E37</f>
        <v>0</v>
      </c>
    </row>
    <row r="38" spans="1:8" ht="28.2" customHeight="1" x14ac:dyDescent="0.25">
      <c r="A38" s="23" t="s">
        <v>69</v>
      </c>
      <c r="B38" s="7" t="s">
        <v>70</v>
      </c>
      <c r="C38" s="8" t="s">
        <v>16</v>
      </c>
      <c r="D38" s="9">
        <v>1</v>
      </c>
      <c r="E38" s="97"/>
      <c r="F38" s="10">
        <f>D38*E38</f>
        <v>0</v>
      </c>
    </row>
    <row r="39" spans="1:8" ht="43.95" customHeight="1" x14ac:dyDescent="0.25">
      <c r="A39" s="23" t="s">
        <v>71</v>
      </c>
      <c r="B39" s="45" t="s">
        <v>72</v>
      </c>
      <c r="C39" s="8" t="s">
        <v>16</v>
      </c>
      <c r="D39" s="9">
        <v>1</v>
      </c>
      <c r="E39" s="97"/>
      <c r="F39" s="10">
        <f>D39*E39</f>
        <v>0</v>
      </c>
    </row>
    <row r="40" spans="1:8" ht="43.95" customHeight="1" x14ac:dyDescent="0.25">
      <c r="A40" s="23" t="s">
        <v>73</v>
      </c>
      <c r="B40" s="45" t="s">
        <v>74</v>
      </c>
      <c r="C40" s="8" t="s">
        <v>16</v>
      </c>
      <c r="D40" s="9">
        <v>1</v>
      </c>
      <c r="E40" s="97"/>
      <c r="F40" s="10">
        <f>D40*E40</f>
        <v>0</v>
      </c>
    </row>
    <row r="41" spans="1:8" ht="18" customHeight="1" thickBot="1" x14ac:dyDescent="0.3">
      <c r="A41" s="68"/>
      <c r="B41" s="49" t="s">
        <v>75</v>
      </c>
      <c r="C41" s="69"/>
      <c r="D41" s="69"/>
      <c r="E41" s="95"/>
      <c r="F41" s="70">
        <f>SUM(F37:F40)</f>
        <v>0</v>
      </c>
    </row>
    <row r="42" spans="1:8" ht="17.399999999999999" customHeight="1" x14ac:dyDescent="0.25">
      <c r="A42" s="75" t="s">
        <v>76</v>
      </c>
      <c r="B42" s="64" t="s">
        <v>77</v>
      </c>
      <c r="C42" s="76"/>
      <c r="D42" s="76"/>
      <c r="E42" s="98"/>
      <c r="F42" s="74"/>
    </row>
    <row r="43" spans="1:8" ht="73.2" customHeight="1" x14ac:dyDescent="0.25">
      <c r="A43" s="23" t="s">
        <v>78</v>
      </c>
      <c r="B43" s="7" t="s">
        <v>187</v>
      </c>
      <c r="C43" s="11" t="s">
        <v>29</v>
      </c>
      <c r="D43" s="8">
        <v>200</v>
      </c>
      <c r="E43" s="94"/>
      <c r="F43" s="26">
        <f t="shared" ref="F43:F54" si="2">D43*E43</f>
        <v>0</v>
      </c>
    </row>
    <row r="44" spans="1:8" ht="74.400000000000006" customHeight="1" x14ac:dyDescent="0.25">
      <c r="A44" s="23" t="s">
        <v>80</v>
      </c>
      <c r="B44" s="45" t="s">
        <v>81</v>
      </c>
      <c r="C44" s="11" t="s">
        <v>29</v>
      </c>
      <c r="D44" s="8">
        <v>265</v>
      </c>
      <c r="E44" s="94"/>
      <c r="F44" s="26">
        <f t="shared" si="2"/>
        <v>0</v>
      </c>
    </row>
    <row r="45" spans="1:8" ht="72.599999999999994" customHeight="1" x14ac:dyDescent="0.25">
      <c r="A45" s="23" t="s">
        <v>82</v>
      </c>
      <c r="B45" s="45" t="s">
        <v>83</v>
      </c>
      <c r="C45" s="11" t="s">
        <v>29</v>
      </c>
      <c r="D45" s="11">
        <f>103*5</f>
        <v>515</v>
      </c>
      <c r="E45" s="22"/>
      <c r="F45" s="26">
        <f t="shared" si="2"/>
        <v>0</v>
      </c>
    </row>
    <row r="46" spans="1:8" ht="24" customHeight="1" thickBot="1" x14ac:dyDescent="0.3">
      <c r="A46" s="68"/>
      <c r="B46" s="49" t="s">
        <v>84</v>
      </c>
      <c r="C46" s="69"/>
      <c r="D46" s="69"/>
      <c r="E46" s="95"/>
      <c r="F46" s="70">
        <f>SUM(F43:F45)</f>
        <v>0</v>
      </c>
    </row>
    <row r="47" spans="1:8" ht="18" customHeight="1" x14ac:dyDescent="0.25">
      <c r="A47" s="75" t="s">
        <v>85</v>
      </c>
      <c r="B47" s="64" t="s">
        <v>86</v>
      </c>
      <c r="C47" s="76"/>
      <c r="D47" s="76"/>
      <c r="E47" s="98"/>
      <c r="F47" s="74"/>
    </row>
    <row r="48" spans="1:8" s="29" customFormat="1" ht="18.600000000000001" customHeight="1" x14ac:dyDescent="0.3">
      <c r="A48" s="23" t="s">
        <v>87</v>
      </c>
      <c r="B48" s="7" t="s">
        <v>88</v>
      </c>
      <c r="C48" s="11" t="s">
        <v>89</v>
      </c>
      <c r="D48" s="27">
        <f>2.5*2.5*0.33</f>
        <v>2.0625</v>
      </c>
      <c r="E48" s="94"/>
      <c r="F48" s="28">
        <f>D48*E48</f>
        <v>0</v>
      </c>
    </row>
    <row r="49" spans="1:7" s="29" customFormat="1" ht="19.2" customHeight="1" x14ac:dyDescent="0.3">
      <c r="A49" s="23" t="s">
        <v>90</v>
      </c>
      <c r="B49" s="7" t="s">
        <v>91</v>
      </c>
      <c r="C49" s="11" t="s">
        <v>89</v>
      </c>
      <c r="D49" s="27">
        <f>0.05*2.5*2.5</f>
        <v>0.3125</v>
      </c>
      <c r="E49" s="94"/>
      <c r="F49" s="28">
        <f t="shared" ref="F49:F53" si="3">D49*E49</f>
        <v>0</v>
      </c>
      <c r="G49" s="30"/>
    </row>
    <row r="50" spans="1:7" s="29" customFormat="1" ht="30" x14ac:dyDescent="0.3">
      <c r="A50" s="23" t="s">
        <v>92</v>
      </c>
      <c r="B50" s="7" t="s">
        <v>93</v>
      </c>
      <c r="C50" s="11" t="s">
        <v>89</v>
      </c>
      <c r="D50" s="27">
        <f>2.5*2.5*0.15</f>
        <v>0.9375</v>
      </c>
      <c r="E50" s="94"/>
      <c r="F50" s="28">
        <f t="shared" si="3"/>
        <v>0</v>
      </c>
    </row>
    <row r="51" spans="1:7" s="29" customFormat="1" ht="27.6" customHeight="1" x14ac:dyDescent="0.3">
      <c r="A51" s="23" t="s">
        <v>94</v>
      </c>
      <c r="B51" s="7" t="s">
        <v>95</v>
      </c>
      <c r="C51" s="11" t="s">
        <v>89</v>
      </c>
      <c r="D51" s="113">
        <f>(2.3+2)*0.15*0.8*2</f>
        <v>1.0319999999999998</v>
      </c>
      <c r="E51" s="94"/>
      <c r="F51" s="28">
        <f>D51*E51</f>
        <v>0</v>
      </c>
    </row>
    <row r="52" spans="1:7" s="29" customFormat="1" ht="19.2" customHeight="1" x14ac:dyDescent="0.3">
      <c r="A52" s="23" t="s">
        <v>96</v>
      </c>
      <c r="B52" s="7" t="s">
        <v>97</v>
      </c>
      <c r="C52" s="11" t="s">
        <v>98</v>
      </c>
      <c r="D52" s="108">
        <f>2*0.8*4</f>
        <v>6.4</v>
      </c>
      <c r="E52" s="94"/>
      <c r="F52" s="28">
        <f t="shared" si="3"/>
        <v>0</v>
      </c>
    </row>
    <row r="53" spans="1:7" s="29" customFormat="1" ht="16.2" x14ac:dyDescent="0.3">
      <c r="A53" s="23" t="s">
        <v>99</v>
      </c>
      <c r="B53" s="7" t="s">
        <v>100</v>
      </c>
      <c r="C53" s="11" t="s">
        <v>98</v>
      </c>
      <c r="D53" s="27">
        <f>2.3*0.8*4</f>
        <v>7.3599999999999994</v>
      </c>
      <c r="E53" s="94"/>
      <c r="F53" s="28">
        <f t="shared" si="3"/>
        <v>0</v>
      </c>
    </row>
    <row r="54" spans="1:7" ht="45" customHeight="1" x14ac:dyDescent="0.25">
      <c r="A54" s="23" t="s">
        <v>101</v>
      </c>
      <c r="B54" s="7" t="s">
        <v>102</v>
      </c>
      <c r="C54" s="11" t="s">
        <v>16</v>
      </c>
      <c r="D54" s="8">
        <v>1</v>
      </c>
      <c r="E54" s="94"/>
      <c r="F54" s="26">
        <f t="shared" si="2"/>
        <v>0</v>
      </c>
    </row>
    <row r="55" spans="1:7" ht="17.399999999999999" customHeight="1" x14ac:dyDescent="0.25">
      <c r="A55" s="78"/>
      <c r="B55" s="47" t="s">
        <v>103</v>
      </c>
      <c r="C55" s="79"/>
      <c r="D55" s="80"/>
      <c r="E55" s="99"/>
      <c r="F55" s="81">
        <f>SUM(F48:F54)</f>
        <v>0</v>
      </c>
    </row>
    <row r="56" spans="1:7" ht="16.95" customHeight="1" x14ac:dyDescent="0.25">
      <c r="A56" s="82"/>
      <c r="B56" s="48" t="s">
        <v>104</v>
      </c>
      <c r="C56" s="83"/>
      <c r="D56" s="84">
        <v>20</v>
      </c>
      <c r="E56" s="100"/>
      <c r="F56" s="85"/>
    </row>
    <row r="57" spans="1:7" ht="20.399999999999999" customHeight="1" thickBot="1" x14ac:dyDescent="0.3">
      <c r="A57" s="68"/>
      <c r="B57" s="49" t="s">
        <v>105</v>
      </c>
      <c r="C57" s="69"/>
      <c r="D57" s="86"/>
      <c r="E57" s="95"/>
      <c r="F57" s="70">
        <f>F55*D56</f>
        <v>0</v>
      </c>
    </row>
    <row r="58" spans="1:7" ht="20.399999999999999" customHeight="1" x14ac:dyDescent="0.25">
      <c r="A58" s="75" t="s">
        <v>106</v>
      </c>
      <c r="B58" s="106" t="s">
        <v>107</v>
      </c>
      <c r="C58" s="24"/>
      <c r="D58" s="118"/>
      <c r="E58" s="25"/>
      <c r="F58" s="87"/>
    </row>
    <row r="59" spans="1:7" ht="60" customHeight="1" x14ac:dyDescent="0.25">
      <c r="A59" s="11" t="s">
        <v>108</v>
      </c>
      <c r="B59" s="7" t="s">
        <v>109</v>
      </c>
      <c r="C59" s="11" t="s">
        <v>16</v>
      </c>
      <c r="D59" s="110">
        <v>25</v>
      </c>
      <c r="E59" s="94"/>
      <c r="F59" s="28">
        <f>D59*E59</f>
        <v>0</v>
      </c>
    </row>
    <row r="60" spans="1:7" ht="34.200000000000003" customHeight="1" x14ac:dyDescent="0.25">
      <c r="A60" s="11" t="s">
        <v>110</v>
      </c>
      <c r="B60" s="7" t="s">
        <v>111</v>
      </c>
      <c r="C60" s="11" t="s">
        <v>16</v>
      </c>
      <c r="D60" s="178">
        <v>13</v>
      </c>
      <c r="E60" s="94"/>
      <c r="F60" s="28">
        <f t="shared" ref="F60" si="4">D60*E60</f>
        <v>0</v>
      </c>
    </row>
    <row r="61" spans="1:7" ht="20.399999999999999" customHeight="1" thickBot="1" x14ac:dyDescent="0.3">
      <c r="A61" s="11"/>
      <c r="B61" s="49" t="s">
        <v>112</v>
      </c>
      <c r="C61" s="69"/>
      <c r="D61" s="86"/>
      <c r="E61" s="95"/>
      <c r="F61" s="70">
        <f>SUM(F59:F60)</f>
        <v>0</v>
      </c>
    </row>
    <row r="62" spans="1:7" ht="16.95" customHeight="1" x14ac:dyDescent="0.25">
      <c r="A62" s="75" t="s">
        <v>113</v>
      </c>
      <c r="B62" s="106" t="s">
        <v>114</v>
      </c>
      <c r="C62" s="57"/>
      <c r="D62" s="57"/>
      <c r="E62" s="101"/>
      <c r="F62" s="87"/>
    </row>
    <row r="63" spans="1:7" ht="31.95" customHeight="1" x14ac:dyDescent="0.25">
      <c r="A63" s="23" t="s">
        <v>115</v>
      </c>
      <c r="B63" s="45" t="s">
        <v>188</v>
      </c>
      <c r="C63" s="11" t="s">
        <v>16</v>
      </c>
      <c r="D63" s="11">
        <v>5</v>
      </c>
      <c r="E63" s="25"/>
      <c r="F63" s="26">
        <f>D63*E63</f>
        <v>0</v>
      </c>
    </row>
    <row r="64" spans="1:7" ht="19.95" customHeight="1" x14ac:dyDescent="0.25">
      <c r="A64" s="23" t="s">
        <v>117</v>
      </c>
      <c r="B64" s="45" t="s">
        <v>118</v>
      </c>
      <c r="C64" s="11" t="s">
        <v>16</v>
      </c>
      <c r="D64" s="11">
        <v>1</v>
      </c>
      <c r="E64" s="25"/>
      <c r="F64" s="31">
        <f t="shared" ref="F64:F65" si="5">D64*E64</f>
        <v>0</v>
      </c>
    </row>
    <row r="65" spans="1:6" ht="44.4" customHeight="1" x14ac:dyDescent="0.25">
      <c r="A65" s="23" t="s">
        <v>119</v>
      </c>
      <c r="B65" s="45" t="s">
        <v>120</v>
      </c>
      <c r="C65" s="11" t="s">
        <v>16</v>
      </c>
      <c r="D65" s="11">
        <v>1</v>
      </c>
      <c r="E65" s="25"/>
      <c r="F65" s="31">
        <f t="shared" si="5"/>
        <v>0</v>
      </c>
    </row>
    <row r="66" spans="1:6" ht="20.399999999999999" customHeight="1" thickBot="1" x14ac:dyDescent="0.3">
      <c r="A66" s="68"/>
      <c r="B66" s="49" t="s">
        <v>121</v>
      </c>
      <c r="C66" s="69"/>
      <c r="D66" s="86"/>
      <c r="E66" s="95"/>
      <c r="F66" s="70">
        <f>SUM(F63:F65)</f>
        <v>0</v>
      </c>
    </row>
    <row r="67" spans="1:6" ht="29.4" customHeight="1" x14ac:dyDescent="0.25">
      <c r="A67" s="75" t="s">
        <v>122</v>
      </c>
      <c r="B67" s="107" t="s">
        <v>189</v>
      </c>
      <c r="C67" s="160"/>
      <c r="D67" s="160"/>
      <c r="E67" s="161"/>
      <c r="F67" s="162"/>
    </row>
    <row r="68" spans="1:6" ht="20.399999999999999" customHeight="1" x14ac:dyDescent="0.25">
      <c r="A68" s="55" t="s">
        <v>124</v>
      </c>
      <c r="B68" s="163" t="s">
        <v>125</v>
      </c>
      <c r="C68" s="11"/>
      <c r="D68" s="11"/>
      <c r="E68" s="22"/>
      <c r="F68" s="26"/>
    </row>
    <row r="69" spans="1:6" ht="20.399999999999999" customHeight="1" x14ac:dyDescent="0.25">
      <c r="A69" s="11" t="s">
        <v>126</v>
      </c>
      <c r="B69" s="164" t="s">
        <v>127</v>
      </c>
      <c r="C69" s="11" t="s">
        <v>29</v>
      </c>
      <c r="D69" s="11">
        <f>5*12</f>
        <v>60</v>
      </c>
      <c r="E69" s="22"/>
      <c r="F69" s="26">
        <f>D69*E69</f>
        <v>0</v>
      </c>
    </row>
    <row r="70" spans="1:6" ht="30" customHeight="1" thickBot="1" x14ac:dyDescent="0.3">
      <c r="A70" s="11" t="s">
        <v>190</v>
      </c>
      <c r="B70" s="165" t="s">
        <v>129</v>
      </c>
      <c r="C70" s="11" t="s">
        <v>16</v>
      </c>
      <c r="D70" s="76">
        <v>5</v>
      </c>
      <c r="E70" s="98"/>
      <c r="F70" s="26">
        <f>D70*E70</f>
        <v>0</v>
      </c>
    </row>
    <row r="71" spans="1:6" ht="20.399999999999999" customHeight="1" x14ac:dyDescent="0.25">
      <c r="A71" s="57" t="s">
        <v>130</v>
      </c>
      <c r="B71" s="163" t="s">
        <v>131</v>
      </c>
      <c r="C71" s="11"/>
      <c r="D71" s="174"/>
      <c r="E71" s="175"/>
      <c r="F71" s="26"/>
    </row>
    <row r="72" spans="1:6" ht="20.399999999999999" customHeight="1" x14ac:dyDescent="0.25">
      <c r="A72" s="11" t="s">
        <v>132</v>
      </c>
      <c r="B72" s="77" t="s">
        <v>133</v>
      </c>
      <c r="C72" s="11" t="s">
        <v>29</v>
      </c>
      <c r="D72" s="11">
        <f>5*4</f>
        <v>20</v>
      </c>
      <c r="E72" s="22"/>
      <c r="F72" s="26">
        <f t="shared" ref="F72:F89" si="6">D72*E72</f>
        <v>0</v>
      </c>
    </row>
    <row r="73" spans="1:6" ht="20.399999999999999" customHeight="1" x14ac:dyDescent="0.25">
      <c r="A73" s="11" t="s">
        <v>134</v>
      </c>
      <c r="B73" s="77" t="s">
        <v>135</v>
      </c>
      <c r="C73" s="11" t="s">
        <v>16</v>
      </c>
      <c r="D73" s="11">
        <f>3*5</f>
        <v>15</v>
      </c>
      <c r="E73" s="22"/>
      <c r="F73" s="26">
        <f t="shared" si="6"/>
        <v>0</v>
      </c>
    </row>
    <row r="74" spans="1:6" ht="20.399999999999999" customHeight="1" x14ac:dyDescent="0.25">
      <c r="A74" s="11" t="s">
        <v>136</v>
      </c>
      <c r="B74" s="77" t="s">
        <v>137</v>
      </c>
      <c r="C74" s="11" t="s">
        <v>16</v>
      </c>
      <c r="D74" s="11">
        <v>5</v>
      </c>
      <c r="E74" s="22"/>
      <c r="F74" s="26">
        <f t="shared" si="6"/>
        <v>0</v>
      </c>
    </row>
    <row r="75" spans="1:6" ht="39.6" customHeight="1" x14ac:dyDescent="0.25">
      <c r="A75" s="11" t="s">
        <v>138</v>
      </c>
      <c r="B75" s="77" t="s">
        <v>139</v>
      </c>
      <c r="C75" s="11" t="s">
        <v>29</v>
      </c>
      <c r="D75" s="11">
        <f>4*5</f>
        <v>20</v>
      </c>
      <c r="E75" s="22"/>
      <c r="F75" s="26">
        <f t="shared" si="6"/>
        <v>0</v>
      </c>
    </row>
    <row r="76" spans="1:6" ht="47.4" customHeight="1" x14ac:dyDescent="0.25">
      <c r="A76" s="11" t="s">
        <v>140</v>
      </c>
      <c r="B76" s="77" t="s">
        <v>141</v>
      </c>
      <c r="C76" s="11" t="s">
        <v>142</v>
      </c>
      <c r="D76" s="11">
        <f>0.6*5</f>
        <v>3</v>
      </c>
      <c r="E76" s="22"/>
      <c r="F76" s="26">
        <f t="shared" si="6"/>
        <v>0</v>
      </c>
    </row>
    <row r="77" spans="1:6" ht="34.200000000000003" customHeight="1" x14ac:dyDescent="0.25">
      <c r="A77" s="11" t="s">
        <v>143</v>
      </c>
      <c r="B77" s="77" t="s">
        <v>144</v>
      </c>
      <c r="C77" s="11" t="s">
        <v>142</v>
      </c>
      <c r="D77" s="11">
        <f>2.2*5</f>
        <v>11</v>
      </c>
      <c r="E77" s="22"/>
      <c r="F77" s="26">
        <f t="shared" si="6"/>
        <v>0</v>
      </c>
    </row>
    <row r="78" spans="1:6" ht="25.2" customHeight="1" x14ac:dyDescent="0.25">
      <c r="A78" s="11" t="s">
        <v>145</v>
      </c>
      <c r="B78" s="77" t="s">
        <v>146</v>
      </c>
      <c r="C78" s="11" t="s">
        <v>16</v>
      </c>
      <c r="D78" s="11">
        <f>1*5</f>
        <v>5</v>
      </c>
      <c r="E78" s="22"/>
      <c r="F78" s="26">
        <f t="shared" si="6"/>
        <v>0</v>
      </c>
    </row>
    <row r="79" spans="1:6" ht="45.6" customHeight="1" x14ac:dyDescent="0.25">
      <c r="A79" s="11" t="s">
        <v>147</v>
      </c>
      <c r="B79" s="164" t="s">
        <v>148</v>
      </c>
      <c r="C79" s="166" t="s">
        <v>16</v>
      </c>
      <c r="D79" s="166">
        <v>5</v>
      </c>
      <c r="E79" s="22"/>
      <c r="F79" s="26">
        <f t="shared" si="6"/>
        <v>0</v>
      </c>
    </row>
    <row r="80" spans="1:6" ht="20.399999999999999" customHeight="1" x14ac:dyDescent="0.25">
      <c r="A80" s="57" t="s">
        <v>149</v>
      </c>
      <c r="B80" s="163" t="s">
        <v>150</v>
      </c>
      <c r="C80" s="11"/>
      <c r="D80" s="57"/>
      <c r="E80" s="22"/>
      <c r="F80" s="145"/>
    </row>
    <row r="81" spans="1:9" ht="60.6" customHeight="1" x14ac:dyDescent="0.25">
      <c r="A81" s="11" t="s">
        <v>151</v>
      </c>
      <c r="B81" s="7" t="s">
        <v>152</v>
      </c>
      <c r="C81" s="11" t="s">
        <v>16</v>
      </c>
      <c r="D81" s="8">
        <v>5</v>
      </c>
      <c r="E81" s="9"/>
      <c r="F81" s="26">
        <f t="shared" si="6"/>
        <v>0</v>
      </c>
    </row>
    <row r="82" spans="1:9" ht="31.95" customHeight="1" x14ac:dyDescent="0.25">
      <c r="A82" s="11" t="s">
        <v>153</v>
      </c>
      <c r="B82" s="7" t="s">
        <v>154</v>
      </c>
      <c r="C82" s="8" t="s">
        <v>29</v>
      </c>
      <c r="D82" s="8">
        <f>13*5</f>
        <v>65</v>
      </c>
      <c r="E82" s="94"/>
      <c r="F82" s="26">
        <f t="shared" si="6"/>
        <v>0</v>
      </c>
    </row>
    <row r="83" spans="1:9" ht="30.6" customHeight="1" x14ac:dyDescent="0.25">
      <c r="A83" s="11" t="s">
        <v>155</v>
      </c>
      <c r="B83" s="7" t="s">
        <v>156</v>
      </c>
      <c r="C83" s="11" t="s">
        <v>16</v>
      </c>
      <c r="D83" s="11">
        <v>5</v>
      </c>
      <c r="E83" s="94"/>
      <c r="F83" s="26">
        <f t="shared" si="6"/>
        <v>0</v>
      </c>
    </row>
    <row r="84" spans="1:9" ht="30.6" customHeight="1" x14ac:dyDescent="0.25">
      <c r="A84" s="11" t="s">
        <v>157</v>
      </c>
      <c r="B84" s="7" t="s">
        <v>158</v>
      </c>
      <c r="C84" s="11" t="s">
        <v>29</v>
      </c>
      <c r="D84" s="11">
        <f>13*5</f>
        <v>65</v>
      </c>
      <c r="E84" s="22"/>
      <c r="F84" s="26">
        <f t="shared" si="6"/>
        <v>0</v>
      </c>
    </row>
    <row r="85" spans="1:9" ht="33" customHeight="1" x14ac:dyDescent="0.25">
      <c r="A85" s="11" t="s">
        <v>159</v>
      </c>
      <c r="B85" s="7" t="s">
        <v>160</v>
      </c>
      <c r="C85" s="11" t="s">
        <v>24</v>
      </c>
      <c r="D85" s="11">
        <v>5</v>
      </c>
      <c r="E85" s="22"/>
      <c r="F85" s="26">
        <f t="shared" si="6"/>
        <v>0</v>
      </c>
    </row>
    <row r="86" spans="1:9" ht="59.4" customHeight="1" x14ac:dyDescent="0.25">
      <c r="A86" s="11" t="s">
        <v>161</v>
      </c>
      <c r="B86" s="7" t="s">
        <v>162</v>
      </c>
      <c r="C86" s="11" t="s">
        <v>24</v>
      </c>
      <c r="D86" s="11">
        <v>5</v>
      </c>
      <c r="E86" s="22"/>
      <c r="F86" s="26">
        <f t="shared" si="6"/>
        <v>0</v>
      </c>
    </row>
    <row r="87" spans="1:9" ht="70.2" customHeight="1" x14ac:dyDescent="0.25">
      <c r="A87" s="11" t="s">
        <v>163</v>
      </c>
      <c r="B87" s="16" t="s">
        <v>164</v>
      </c>
      <c r="C87" s="11" t="s">
        <v>16</v>
      </c>
      <c r="D87" s="11">
        <v>5</v>
      </c>
      <c r="E87" s="22"/>
      <c r="F87" s="26">
        <f t="shared" si="6"/>
        <v>0</v>
      </c>
    </row>
    <row r="88" spans="1:9" ht="73.95" customHeight="1" x14ac:dyDescent="0.25">
      <c r="A88" s="11" t="s">
        <v>165</v>
      </c>
      <c r="B88" s="77" t="s">
        <v>166</v>
      </c>
      <c r="C88" s="11" t="s">
        <v>29</v>
      </c>
      <c r="D88" s="11">
        <f>103*5</f>
        <v>515</v>
      </c>
      <c r="E88" s="22"/>
      <c r="F88" s="26">
        <f t="shared" si="6"/>
        <v>0</v>
      </c>
    </row>
    <row r="89" spans="1:9" ht="45" customHeight="1" x14ac:dyDescent="0.25">
      <c r="A89" s="11" t="s">
        <v>167</v>
      </c>
      <c r="B89" s="7" t="s">
        <v>168</v>
      </c>
      <c r="C89" s="11" t="s">
        <v>16</v>
      </c>
      <c r="D89" s="8">
        <v>20</v>
      </c>
      <c r="E89" s="94"/>
      <c r="F89" s="26">
        <f t="shared" si="6"/>
        <v>0</v>
      </c>
    </row>
    <row r="90" spans="1:9" ht="26.4" customHeight="1" x14ac:dyDescent="0.25">
      <c r="A90" s="11"/>
      <c r="B90" s="117" t="s">
        <v>191</v>
      </c>
      <c r="C90" s="116"/>
      <c r="D90" s="135"/>
      <c r="E90" s="136"/>
      <c r="F90" s="146">
        <f>SUM(F68:F89)</f>
        <v>0</v>
      </c>
    </row>
    <row r="91" spans="1:9" ht="25.95" customHeight="1" x14ac:dyDescent="0.25">
      <c r="A91" s="57" t="s">
        <v>170</v>
      </c>
      <c r="B91" s="141" t="s">
        <v>171</v>
      </c>
      <c r="C91" s="11"/>
      <c r="D91" s="11"/>
      <c r="E91" s="22"/>
      <c r="F91" s="26"/>
    </row>
    <row r="92" spans="1:9" ht="111" customHeight="1" x14ac:dyDescent="0.25">
      <c r="A92" s="11" t="s">
        <v>172</v>
      </c>
      <c r="B92" s="7" t="s">
        <v>173</v>
      </c>
      <c r="C92" s="11" t="s">
        <v>29</v>
      </c>
      <c r="D92" s="11">
        <v>748</v>
      </c>
      <c r="E92" s="25"/>
      <c r="F92" s="26">
        <f t="shared" ref="F92:F94" si="7">D92*E92</f>
        <v>0</v>
      </c>
      <c r="I92" s="32"/>
    </row>
    <row r="93" spans="1:9" ht="45" customHeight="1" x14ac:dyDescent="0.25">
      <c r="A93" s="11" t="s">
        <v>174</v>
      </c>
      <c r="B93" s="7" t="s">
        <v>175</v>
      </c>
      <c r="C93" s="11" t="s">
        <v>16</v>
      </c>
      <c r="D93" s="11">
        <v>2</v>
      </c>
      <c r="E93" s="25"/>
      <c r="F93" s="26">
        <f t="shared" si="7"/>
        <v>0</v>
      </c>
      <c r="I93" s="32"/>
    </row>
    <row r="94" spans="1:9" ht="30" customHeight="1" x14ac:dyDescent="0.25">
      <c r="A94" s="11" t="s">
        <v>176</v>
      </c>
      <c r="B94" s="7" t="s">
        <v>177</v>
      </c>
      <c r="C94" s="11" t="s">
        <v>178</v>
      </c>
      <c r="D94" s="27">
        <v>2.85</v>
      </c>
      <c r="E94" s="25"/>
      <c r="F94" s="26">
        <f t="shared" si="7"/>
        <v>0</v>
      </c>
      <c r="I94" s="32"/>
    </row>
    <row r="95" spans="1:9" ht="19.2" customHeight="1" x14ac:dyDescent="0.25">
      <c r="A95" s="11" t="s">
        <v>192</v>
      </c>
      <c r="B95" s="167" t="s">
        <v>193</v>
      </c>
      <c r="C95" s="168" t="s">
        <v>194</v>
      </c>
      <c r="D95" s="169">
        <f>80.21*1.25</f>
        <v>100.26249999999999</v>
      </c>
      <c r="E95" s="170"/>
      <c r="F95" s="171">
        <f t="shared" ref="F95:F97" si="8">E95*D95</f>
        <v>0</v>
      </c>
      <c r="I95" s="32"/>
    </row>
    <row r="96" spans="1:9" ht="19.2" customHeight="1" x14ac:dyDescent="0.25">
      <c r="A96" s="11" t="s">
        <v>195</v>
      </c>
      <c r="B96" s="172" t="s">
        <v>196</v>
      </c>
      <c r="C96" s="168" t="s">
        <v>142</v>
      </c>
      <c r="D96" s="169">
        <f>32.08*1.25</f>
        <v>40.099999999999994</v>
      </c>
      <c r="E96" s="170"/>
      <c r="F96" s="171">
        <f t="shared" si="8"/>
        <v>0</v>
      </c>
      <c r="I96" s="32"/>
    </row>
    <row r="97" spans="1:9" ht="21" customHeight="1" x14ac:dyDescent="0.25">
      <c r="A97" s="11" t="s">
        <v>197</v>
      </c>
      <c r="B97" s="172" t="s">
        <v>198</v>
      </c>
      <c r="C97" s="168" t="s">
        <v>142</v>
      </c>
      <c r="D97" s="169">
        <f>105.4*1.25</f>
        <v>131.75</v>
      </c>
      <c r="E97" s="170"/>
      <c r="F97" s="171">
        <f t="shared" si="8"/>
        <v>0</v>
      </c>
      <c r="I97" s="32"/>
    </row>
    <row r="98" spans="1:9" ht="30.6" customHeight="1" x14ac:dyDescent="0.25">
      <c r="A98" s="116"/>
      <c r="B98" s="117" t="s">
        <v>179</v>
      </c>
      <c r="C98" s="116"/>
      <c r="D98" s="135"/>
      <c r="E98" s="136"/>
      <c r="F98" s="146">
        <f>SUM(F92:F97)</f>
        <v>0</v>
      </c>
      <c r="I98" s="32"/>
    </row>
    <row r="99" spans="1:9" ht="15" customHeight="1" x14ac:dyDescent="0.3">
      <c r="A99" s="142"/>
      <c r="B99" s="143" t="s">
        <v>180</v>
      </c>
      <c r="C99" s="142"/>
      <c r="D99" s="142"/>
      <c r="E99" s="144"/>
      <c r="F99" s="147">
        <f>F98+F90+F66+F61+F57+F46+F41+F35+F25+F12</f>
        <v>0</v>
      </c>
      <c r="G99" s="152"/>
    </row>
    <row r="100" spans="1:9" ht="13.2" customHeight="1" x14ac:dyDescent="0.25">
      <c r="A100" s="34"/>
      <c r="B100" s="34" t="s">
        <v>181</v>
      </c>
      <c r="C100" s="35"/>
      <c r="D100" s="35"/>
      <c r="E100" s="36"/>
      <c r="F100" s="37">
        <f>F99*0.18</f>
        <v>0</v>
      </c>
    </row>
    <row r="101" spans="1:9" ht="18.600000000000001" customHeight="1" thickBot="1" x14ac:dyDescent="0.3">
      <c r="A101" s="148"/>
      <c r="B101" s="93" t="s">
        <v>182</v>
      </c>
      <c r="C101" s="149"/>
      <c r="D101" s="149"/>
      <c r="E101" s="150"/>
      <c r="F101" s="151">
        <f>F99+F100</f>
        <v>0</v>
      </c>
    </row>
    <row r="102" spans="1:9" ht="16.8" thickTop="1" x14ac:dyDescent="0.3">
      <c r="H102" s="44"/>
    </row>
    <row r="104" spans="1:9" ht="27.6" customHeight="1" x14ac:dyDescent="0.25">
      <c r="A104" s="189" t="s">
        <v>242</v>
      </c>
      <c r="B104" s="190"/>
      <c r="C104" s="190"/>
      <c r="D104" s="190"/>
      <c r="E104" s="190"/>
      <c r="F104" s="190"/>
    </row>
    <row r="105" spans="1:9" x14ac:dyDescent="0.25">
      <c r="A105" s="191" t="s">
        <v>0</v>
      </c>
      <c r="B105" s="191"/>
      <c r="C105" s="191"/>
      <c r="D105" s="191"/>
      <c r="E105" s="191"/>
      <c r="F105" s="191"/>
    </row>
    <row r="106" spans="1:9" ht="14.4" thickBot="1" x14ac:dyDescent="0.3">
      <c r="A106" s="103"/>
      <c r="B106" s="103"/>
      <c r="C106" s="103"/>
      <c r="D106" s="103"/>
      <c r="E106" s="3"/>
      <c r="F106" s="3"/>
    </row>
    <row r="107" spans="1:9" ht="28.2" thickTop="1" x14ac:dyDescent="0.25">
      <c r="A107" s="50" t="s">
        <v>1</v>
      </c>
      <c r="B107" s="51" t="s">
        <v>2</v>
      </c>
      <c r="C107" s="51" t="s">
        <v>3</v>
      </c>
      <c r="D107" s="52" t="s">
        <v>4</v>
      </c>
      <c r="E107" s="53" t="s">
        <v>5</v>
      </c>
      <c r="F107" s="54" t="s">
        <v>6</v>
      </c>
    </row>
    <row r="108" spans="1:9" x14ac:dyDescent="0.25">
      <c r="A108" s="55" t="s">
        <v>7</v>
      </c>
      <c r="B108" s="56" t="s">
        <v>8</v>
      </c>
      <c r="C108" s="57"/>
      <c r="D108" s="58"/>
      <c r="E108" s="59"/>
      <c r="F108" s="10"/>
    </row>
    <row r="109" spans="1:9" x14ac:dyDescent="0.25">
      <c r="A109" s="23" t="s">
        <v>9</v>
      </c>
      <c r="B109" s="7" t="s">
        <v>10</v>
      </c>
      <c r="C109" s="11" t="s">
        <v>11</v>
      </c>
      <c r="D109" s="8">
        <v>1</v>
      </c>
      <c r="E109" s="9"/>
      <c r="F109" s="60">
        <f>D109*E109</f>
        <v>0</v>
      </c>
    </row>
    <row r="110" spans="1:9" x14ac:dyDescent="0.25">
      <c r="A110" s="23" t="s">
        <v>12</v>
      </c>
      <c r="B110" s="7" t="s">
        <v>13</v>
      </c>
      <c r="C110" s="11" t="s">
        <v>11</v>
      </c>
      <c r="D110" s="8">
        <v>1</v>
      </c>
      <c r="E110" s="9"/>
      <c r="F110" s="60">
        <f>D110*E110</f>
        <v>0</v>
      </c>
    </row>
    <row r="111" spans="1:9" ht="69" x14ac:dyDescent="0.25">
      <c r="A111" s="23" t="s">
        <v>14</v>
      </c>
      <c r="B111" s="7" t="s">
        <v>15</v>
      </c>
      <c r="C111" s="11" t="s">
        <v>16</v>
      </c>
      <c r="D111" s="8">
        <v>1</v>
      </c>
      <c r="E111" s="9"/>
      <c r="F111" s="60">
        <f>D111*E111</f>
        <v>0</v>
      </c>
    </row>
    <row r="112" spans="1:9" ht="14.4" thickBot="1" x14ac:dyDescent="0.3">
      <c r="A112" s="61"/>
      <c r="B112" s="192" t="s">
        <v>17</v>
      </c>
      <c r="C112" s="192"/>
      <c r="D112" s="192"/>
      <c r="E112" s="192"/>
      <c r="F112" s="62">
        <f>SUM(F109:F111)</f>
        <v>0</v>
      </c>
    </row>
    <row r="113" spans="1:6" x14ac:dyDescent="0.25">
      <c r="A113" s="63" t="s">
        <v>18</v>
      </c>
      <c r="B113" s="64" t="s">
        <v>19</v>
      </c>
      <c r="C113" s="65"/>
      <c r="D113" s="65"/>
      <c r="E113" s="66"/>
      <c r="F113" s="67"/>
    </row>
    <row r="114" spans="1:6" ht="27.6" x14ac:dyDescent="0.25">
      <c r="A114" s="23" t="s">
        <v>20</v>
      </c>
      <c r="B114" s="7" t="s">
        <v>21</v>
      </c>
      <c r="C114" s="11" t="s">
        <v>16</v>
      </c>
      <c r="D114" s="8">
        <v>1</v>
      </c>
      <c r="E114" s="9"/>
      <c r="F114" s="10">
        <f>D114*E114</f>
        <v>0</v>
      </c>
    </row>
    <row r="115" spans="1:6" ht="69" x14ac:dyDescent="0.25">
      <c r="A115" s="23" t="s">
        <v>22</v>
      </c>
      <c r="B115" s="7" t="s">
        <v>23</v>
      </c>
      <c r="C115" s="11" t="s">
        <v>24</v>
      </c>
      <c r="D115" s="8">
        <v>1</v>
      </c>
      <c r="E115" s="9"/>
      <c r="F115" s="10">
        <f>D115*E115</f>
        <v>0</v>
      </c>
    </row>
    <row r="116" spans="1:6" ht="55.2" x14ac:dyDescent="0.25">
      <c r="A116" s="23" t="s">
        <v>25</v>
      </c>
      <c r="B116" s="7" t="s">
        <v>212</v>
      </c>
      <c r="C116" s="11" t="s">
        <v>16</v>
      </c>
      <c r="D116" s="8">
        <v>1</v>
      </c>
      <c r="E116" s="9"/>
      <c r="F116" s="10">
        <f>D116*E116</f>
        <v>0</v>
      </c>
    </row>
    <row r="117" spans="1:6" ht="27.6" x14ac:dyDescent="0.25">
      <c r="A117" s="23" t="s">
        <v>27</v>
      </c>
      <c r="B117" s="7" t="s">
        <v>184</v>
      </c>
      <c r="C117" s="8" t="s">
        <v>29</v>
      </c>
      <c r="D117" s="8">
        <v>50</v>
      </c>
      <c r="E117" s="94"/>
      <c r="F117" s="10">
        <f t="shared" ref="F117:F124" si="9">D117*E117</f>
        <v>0</v>
      </c>
    </row>
    <row r="118" spans="1:6" ht="41.4" x14ac:dyDescent="0.25">
      <c r="A118" s="23" t="s">
        <v>30</v>
      </c>
      <c r="B118" s="7" t="s">
        <v>31</v>
      </c>
      <c r="C118" s="11" t="s">
        <v>29</v>
      </c>
      <c r="D118" s="11">
        <v>50</v>
      </c>
      <c r="E118" s="94"/>
      <c r="F118" s="10">
        <f t="shared" si="9"/>
        <v>0</v>
      </c>
    </row>
    <row r="119" spans="1:6" ht="55.2" x14ac:dyDescent="0.25">
      <c r="A119" s="23" t="s">
        <v>32</v>
      </c>
      <c r="B119" s="7" t="s">
        <v>33</v>
      </c>
      <c r="C119" s="11" t="s">
        <v>29</v>
      </c>
      <c r="D119" s="11">
        <v>50</v>
      </c>
      <c r="E119" s="94"/>
      <c r="F119" s="10">
        <f t="shared" si="9"/>
        <v>0</v>
      </c>
    </row>
    <row r="120" spans="1:6" ht="41.4" x14ac:dyDescent="0.25">
      <c r="A120" s="23" t="s">
        <v>34</v>
      </c>
      <c r="B120" s="7" t="s">
        <v>35</v>
      </c>
      <c r="C120" s="11" t="s">
        <v>29</v>
      </c>
      <c r="D120" s="11">
        <v>50</v>
      </c>
      <c r="E120" s="94"/>
      <c r="F120" s="10">
        <f t="shared" si="9"/>
        <v>0</v>
      </c>
    </row>
    <row r="121" spans="1:6" ht="55.2" x14ac:dyDescent="0.25">
      <c r="A121" s="23" t="s">
        <v>36</v>
      </c>
      <c r="B121" s="7" t="s">
        <v>37</v>
      </c>
      <c r="C121" s="11" t="s">
        <v>29</v>
      </c>
      <c r="D121" s="11">
        <v>50</v>
      </c>
      <c r="E121" s="94"/>
      <c r="F121" s="10">
        <f t="shared" si="9"/>
        <v>0</v>
      </c>
    </row>
    <row r="122" spans="1:6" ht="27.6" x14ac:dyDescent="0.25">
      <c r="A122" s="23" t="s">
        <v>38</v>
      </c>
      <c r="B122" s="7" t="s">
        <v>39</v>
      </c>
      <c r="C122" s="11" t="s">
        <v>16</v>
      </c>
      <c r="D122" s="11">
        <v>1</v>
      </c>
      <c r="E122" s="94"/>
      <c r="F122" s="10">
        <f t="shared" si="9"/>
        <v>0</v>
      </c>
    </row>
    <row r="123" spans="1:6" ht="41.4" x14ac:dyDescent="0.25">
      <c r="A123" s="23" t="s">
        <v>40</v>
      </c>
      <c r="B123" s="7" t="s">
        <v>41</v>
      </c>
      <c r="C123" s="11" t="s">
        <v>16</v>
      </c>
      <c r="D123" s="11">
        <v>1</v>
      </c>
      <c r="E123" s="94"/>
      <c r="F123" s="10">
        <f t="shared" si="9"/>
        <v>0</v>
      </c>
    </row>
    <row r="124" spans="1:6" ht="27.6" x14ac:dyDescent="0.25">
      <c r="A124" s="23" t="s">
        <v>42</v>
      </c>
      <c r="B124" s="7" t="s">
        <v>43</v>
      </c>
      <c r="C124" s="11" t="s">
        <v>24</v>
      </c>
      <c r="D124" s="11">
        <v>1</v>
      </c>
      <c r="E124" s="94"/>
      <c r="F124" s="10">
        <f t="shared" si="9"/>
        <v>0</v>
      </c>
    </row>
    <row r="125" spans="1:6" ht="28.2" thickBot="1" x14ac:dyDescent="0.3">
      <c r="A125" s="68"/>
      <c r="B125" s="49" t="s">
        <v>44</v>
      </c>
      <c r="C125" s="69"/>
      <c r="D125" s="69"/>
      <c r="E125" s="95"/>
      <c r="F125" s="70">
        <f>SUM(F114:F124)</f>
        <v>0</v>
      </c>
    </row>
    <row r="126" spans="1:6" x14ac:dyDescent="0.25">
      <c r="A126" s="55" t="s">
        <v>45</v>
      </c>
      <c r="B126" s="64" t="s">
        <v>46</v>
      </c>
      <c r="C126" s="8"/>
      <c r="D126" s="8"/>
      <c r="E126" s="9"/>
      <c r="F126" s="10"/>
    </row>
    <row r="127" spans="1:6" ht="55.2" x14ac:dyDescent="0.25">
      <c r="A127" s="15" t="s">
        <v>47</v>
      </c>
      <c r="B127" s="16" t="s">
        <v>213</v>
      </c>
      <c r="C127" s="17" t="s">
        <v>16</v>
      </c>
      <c r="D127" s="17">
        <v>1</v>
      </c>
      <c r="E127" s="18"/>
      <c r="F127" s="19">
        <f t="shared" ref="F127:F134" si="10">D127*E127</f>
        <v>0</v>
      </c>
    </row>
    <row r="128" spans="1:6" ht="41.4" x14ac:dyDescent="0.25">
      <c r="A128" s="15" t="s">
        <v>49</v>
      </c>
      <c r="B128" s="16" t="s">
        <v>50</v>
      </c>
      <c r="C128" s="17" t="s">
        <v>16</v>
      </c>
      <c r="D128" s="17">
        <v>1</v>
      </c>
      <c r="E128" s="18"/>
      <c r="F128" s="19">
        <f t="shared" si="10"/>
        <v>0</v>
      </c>
    </row>
    <row r="129" spans="1:6" ht="41.4" x14ac:dyDescent="0.25">
      <c r="A129" s="15" t="s">
        <v>51</v>
      </c>
      <c r="B129" s="7" t="s">
        <v>214</v>
      </c>
      <c r="C129" s="8" t="s">
        <v>16</v>
      </c>
      <c r="D129" s="8">
        <v>1</v>
      </c>
      <c r="E129" s="9"/>
      <c r="F129" s="10">
        <f t="shared" si="10"/>
        <v>0</v>
      </c>
    </row>
    <row r="130" spans="1:6" ht="27.6" x14ac:dyDescent="0.25">
      <c r="A130" s="15" t="s">
        <v>53</v>
      </c>
      <c r="B130" s="7" t="s">
        <v>54</v>
      </c>
      <c r="C130" s="8" t="s">
        <v>55</v>
      </c>
      <c r="D130" s="8">
        <f>2*25</f>
        <v>50</v>
      </c>
      <c r="E130" s="20"/>
      <c r="F130" s="21">
        <f t="shared" si="10"/>
        <v>0</v>
      </c>
    </row>
    <row r="131" spans="1:6" ht="27.6" x14ac:dyDescent="0.25">
      <c r="A131" s="15" t="s">
        <v>56</v>
      </c>
      <c r="B131" s="7" t="s">
        <v>57</v>
      </c>
      <c r="C131" s="8" t="s">
        <v>16</v>
      </c>
      <c r="D131" s="8">
        <v>1</v>
      </c>
      <c r="E131" s="20"/>
      <c r="F131" s="21">
        <f t="shared" si="10"/>
        <v>0</v>
      </c>
    </row>
    <row r="132" spans="1:6" ht="27.6" x14ac:dyDescent="0.25">
      <c r="A132" s="15" t="s">
        <v>58</v>
      </c>
      <c r="B132" s="7" t="s">
        <v>59</v>
      </c>
      <c r="C132" s="8" t="s">
        <v>16</v>
      </c>
      <c r="D132" s="8">
        <v>1</v>
      </c>
      <c r="E132" s="20"/>
      <c r="F132" s="21">
        <f t="shared" si="10"/>
        <v>0</v>
      </c>
    </row>
    <row r="133" spans="1:6" ht="27.6" x14ac:dyDescent="0.25">
      <c r="A133" s="15" t="s">
        <v>60</v>
      </c>
      <c r="B133" s="7" t="s">
        <v>61</v>
      </c>
      <c r="C133" s="8" t="s">
        <v>16</v>
      </c>
      <c r="D133" s="8">
        <v>1</v>
      </c>
      <c r="E133" s="20"/>
      <c r="F133" s="21">
        <f t="shared" si="10"/>
        <v>0</v>
      </c>
    </row>
    <row r="134" spans="1:6" ht="41.4" x14ac:dyDescent="0.25">
      <c r="A134" s="15" t="s">
        <v>62</v>
      </c>
      <c r="B134" s="7" t="s">
        <v>63</v>
      </c>
      <c r="C134" s="11" t="s">
        <v>24</v>
      </c>
      <c r="D134" s="8">
        <v>1</v>
      </c>
      <c r="E134" s="22"/>
      <c r="F134" s="10">
        <f t="shared" si="10"/>
        <v>0</v>
      </c>
    </row>
    <row r="135" spans="1:6" ht="14.4" thickBot="1" x14ac:dyDescent="0.3">
      <c r="A135" s="68"/>
      <c r="B135" s="49" t="s">
        <v>64</v>
      </c>
      <c r="C135" s="69"/>
      <c r="D135" s="69"/>
      <c r="E135" s="95"/>
      <c r="F135" s="70">
        <f>SUM(F127:F134)</f>
        <v>0</v>
      </c>
    </row>
    <row r="136" spans="1:6" ht="69" x14ac:dyDescent="0.25">
      <c r="A136" s="72" t="s">
        <v>65</v>
      </c>
      <c r="B136" s="105" t="s">
        <v>66</v>
      </c>
      <c r="C136" s="73"/>
      <c r="D136" s="73"/>
      <c r="E136" s="96"/>
      <c r="F136" s="74"/>
    </row>
    <row r="137" spans="1:6" x14ac:dyDescent="0.25">
      <c r="A137" s="23" t="s">
        <v>67</v>
      </c>
      <c r="B137" s="112" t="s">
        <v>68</v>
      </c>
      <c r="C137" s="8" t="s">
        <v>11</v>
      </c>
      <c r="D137" s="9">
        <v>1</v>
      </c>
      <c r="E137" s="97"/>
      <c r="F137" s="10">
        <f>D137*E137</f>
        <v>0</v>
      </c>
    </row>
    <row r="138" spans="1:6" ht="27.6" x14ac:dyDescent="0.25">
      <c r="A138" s="23" t="s">
        <v>69</v>
      </c>
      <c r="B138" s="7" t="s">
        <v>70</v>
      </c>
      <c r="C138" s="8" t="s">
        <v>16</v>
      </c>
      <c r="D138" s="9">
        <v>1</v>
      </c>
      <c r="E138" s="97"/>
      <c r="F138" s="10">
        <f>D138*E138</f>
        <v>0</v>
      </c>
    </row>
    <row r="139" spans="1:6" ht="41.4" x14ac:dyDescent="0.25">
      <c r="A139" s="23" t="s">
        <v>71</v>
      </c>
      <c r="B139" s="7" t="s">
        <v>72</v>
      </c>
      <c r="C139" s="8" t="s">
        <v>16</v>
      </c>
      <c r="D139" s="9">
        <v>1</v>
      </c>
      <c r="E139" s="97"/>
      <c r="F139" s="10">
        <f>D139*E139</f>
        <v>0</v>
      </c>
    </row>
    <row r="140" spans="1:6" ht="41.4" x14ac:dyDescent="0.25">
      <c r="A140" s="23" t="s">
        <v>73</v>
      </c>
      <c r="B140" s="7" t="s">
        <v>74</v>
      </c>
      <c r="C140" s="8" t="s">
        <v>16</v>
      </c>
      <c r="D140" s="9">
        <v>1</v>
      </c>
      <c r="E140" s="97"/>
      <c r="F140" s="10">
        <f>D140*E140</f>
        <v>0</v>
      </c>
    </row>
    <row r="141" spans="1:6" ht="14.4" thickBot="1" x14ac:dyDescent="0.3">
      <c r="A141" s="68"/>
      <c r="B141" s="49" t="s">
        <v>75</v>
      </c>
      <c r="C141" s="69"/>
      <c r="D141" s="69"/>
      <c r="E141" s="95"/>
      <c r="F141" s="70">
        <f>SUM(F137:F140)</f>
        <v>0</v>
      </c>
    </row>
    <row r="142" spans="1:6" x14ac:dyDescent="0.25">
      <c r="A142" s="75" t="s">
        <v>76</v>
      </c>
      <c r="B142" s="106" t="s">
        <v>77</v>
      </c>
      <c r="C142" s="76"/>
      <c r="D142" s="76"/>
      <c r="E142" s="98"/>
      <c r="F142" s="74"/>
    </row>
    <row r="143" spans="1:6" ht="69" x14ac:dyDescent="0.25">
      <c r="A143" s="23" t="s">
        <v>78</v>
      </c>
      <c r="B143" s="7" t="s">
        <v>215</v>
      </c>
      <c r="C143" s="11" t="s">
        <v>29</v>
      </c>
      <c r="D143" s="8">
        <v>33</v>
      </c>
      <c r="E143" s="94"/>
      <c r="F143" s="26">
        <f t="shared" ref="F143:F154" si="11">D143*E143</f>
        <v>0</v>
      </c>
    </row>
    <row r="144" spans="1:6" ht="69" x14ac:dyDescent="0.25">
      <c r="A144" s="23" t="s">
        <v>80</v>
      </c>
      <c r="B144" s="7" t="s">
        <v>216</v>
      </c>
      <c r="C144" s="11" t="s">
        <v>29</v>
      </c>
      <c r="D144" s="8">
        <v>66</v>
      </c>
      <c r="E144" s="94"/>
      <c r="F144" s="26">
        <f t="shared" si="11"/>
        <v>0</v>
      </c>
    </row>
    <row r="145" spans="1:6" ht="69" x14ac:dyDescent="0.25">
      <c r="A145" s="23" t="s">
        <v>82</v>
      </c>
      <c r="B145" s="77" t="s">
        <v>217</v>
      </c>
      <c r="C145" s="11" t="s">
        <v>29</v>
      </c>
      <c r="D145" s="11">
        <f>404+175+395+200</f>
        <v>1174</v>
      </c>
      <c r="E145" s="22"/>
      <c r="F145" s="26">
        <f t="shared" si="11"/>
        <v>0</v>
      </c>
    </row>
    <row r="146" spans="1:6" ht="14.4" thickBot="1" x14ac:dyDescent="0.3">
      <c r="A146" s="68"/>
      <c r="B146" s="49" t="s">
        <v>84</v>
      </c>
      <c r="C146" s="69"/>
      <c r="D146" s="69"/>
      <c r="E146" s="95"/>
      <c r="F146" s="70">
        <f>SUM(F143:F145)</f>
        <v>0</v>
      </c>
    </row>
    <row r="147" spans="1:6" x14ac:dyDescent="0.25">
      <c r="A147" s="75" t="s">
        <v>85</v>
      </c>
      <c r="B147" s="106" t="s">
        <v>86</v>
      </c>
      <c r="C147" s="76"/>
      <c r="D147" s="76"/>
      <c r="E147" s="98"/>
      <c r="F147" s="74"/>
    </row>
    <row r="148" spans="1:6" ht="16.2" x14ac:dyDescent="0.25">
      <c r="A148" s="23" t="s">
        <v>87</v>
      </c>
      <c r="B148" s="7" t="s">
        <v>88</v>
      </c>
      <c r="C148" s="11" t="s">
        <v>89</v>
      </c>
      <c r="D148" s="27">
        <f>2.5*2.5*0.33</f>
        <v>2.0625</v>
      </c>
      <c r="E148" s="94"/>
      <c r="F148" s="28">
        <f>D148*E148</f>
        <v>0</v>
      </c>
    </row>
    <row r="149" spans="1:6" ht="16.2" x14ac:dyDescent="0.25">
      <c r="A149" s="23" t="s">
        <v>90</v>
      </c>
      <c r="B149" s="7" t="s">
        <v>91</v>
      </c>
      <c r="C149" s="11" t="s">
        <v>89</v>
      </c>
      <c r="D149" s="27">
        <f>0.05*2.5*2.5</f>
        <v>0.3125</v>
      </c>
      <c r="E149" s="94"/>
      <c r="F149" s="28">
        <f t="shared" ref="F149:F153" si="12">D149*E149</f>
        <v>0</v>
      </c>
    </row>
    <row r="150" spans="1:6" ht="30" x14ac:dyDescent="0.25">
      <c r="A150" s="23" t="s">
        <v>92</v>
      </c>
      <c r="B150" s="7" t="s">
        <v>93</v>
      </c>
      <c r="C150" s="11" t="s">
        <v>89</v>
      </c>
      <c r="D150" s="27">
        <f>2.5*2.5*0.15</f>
        <v>0.9375</v>
      </c>
      <c r="E150" s="94"/>
      <c r="F150" s="28">
        <f t="shared" si="12"/>
        <v>0</v>
      </c>
    </row>
    <row r="151" spans="1:6" ht="27.6" x14ac:dyDescent="0.25">
      <c r="A151" s="23" t="s">
        <v>94</v>
      </c>
      <c r="B151" s="7" t="s">
        <v>95</v>
      </c>
      <c r="C151" s="11" t="s">
        <v>89</v>
      </c>
      <c r="D151" s="113">
        <f>(2.3+2)*0.15*0.8*2</f>
        <v>1.0319999999999998</v>
      </c>
      <c r="E151" s="94"/>
      <c r="F151" s="28">
        <f>D151*E151</f>
        <v>0</v>
      </c>
    </row>
    <row r="152" spans="1:6" ht="16.2" x14ac:dyDescent="0.25">
      <c r="A152" s="23" t="s">
        <v>96</v>
      </c>
      <c r="B152" s="7" t="s">
        <v>97</v>
      </c>
      <c r="C152" s="11" t="s">
        <v>98</v>
      </c>
      <c r="D152" s="108">
        <f>2*0.8*4</f>
        <v>6.4</v>
      </c>
      <c r="E152" s="94"/>
      <c r="F152" s="28">
        <f t="shared" si="12"/>
        <v>0</v>
      </c>
    </row>
    <row r="153" spans="1:6" ht="16.2" x14ac:dyDescent="0.25">
      <c r="A153" s="23" t="s">
        <v>99</v>
      </c>
      <c r="B153" s="7" t="s">
        <v>100</v>
      </c>
      <c r="C153" s="11" t="s">
        <v>98</v>
      </c>
      <c r="D153" s="27">
        <f>2.3*0.8*4</f>
        <v>7.3599999999999994</v>
      </c>
      <c r="E153" s="94"/>
      <c r="F153" s="28">
        <f t="shared" si="12"/>
        <v>0</v>
      </c>
    </row>
    <row r="154" spans="1:6" ht="41.4" x14ac:dyDescent="0.25">
      <c r="A154" s="23" t="s">
        <v>101</v>
      </c>
      <c r="B154" s="7" t="s">
        <v>102</v>
      </c>
      <c r="C154" s="11" t="s">
        <v>16</v>
      </c>
      <c r="D154" s="8">
        <v>1</v>
      </c>
      <c r="E154" s="94"/>
      <c r="F154" s="26">
        <f t="shared" si="11"/>
        <v>0</v>
      </c>
    </row>
    <row r="155" spans="1:6" x14ac:dyDescent="0.25">
      <c r="A155" s="78"/>
      <c r="B155" s="47" t="s">
        <v>103</v>
      </c>
      <c r="C155" s="79"/>
      <c r="D155" s="80"/>
      <c r="E155" s="99"/>
      <c r="F155" s="81">
        <f>SUM(F148:F154)</f>
        <v>0</v>
      </c>
    </row>
    <row r="156" spans="1:6" x14ac:dyDescent="0.25">
      <c r="A156" s="82"/>
      <c r="B156" s="48" t="s">
        <v>104</v>
      </c>
      <c r="C156" s="83"/>
      <c r="D156" s="84">
        <v>32</v>
      </c>
      <c r="E156" s="100"/>
      <c r="F156" s="85"/>
    </row>
    <row r="157" spans="1:6" ht="14.4" thickBot="1" x14ac:dyDescent="0.3">
      <c r="A157" s="68"/>
      <c r="B157" s="49" t="s">
        <v>105</v>
      </c>
      <c r="C157" s="69"/>
      <c r="D157" s="86"/>
      <c r="E157" s="95"/>
      <c r="F157" s="70">
        <f>F155*D156</f>
        <v>0</v>
      </c>
    </row>
    <row r="158" spans="1:6" x14ac:dyDescent="0.25">
      <c r="A158" s="75" t="s">
        <v>106</v>
      </c>
      <c r="B158" s="106" t="s">
        <v>107</v>
      </c>
      <c r="C158" s="24"/>
      <c r="D158" s="118"/>
      <c r="E158" s="25"/>
      <c r="F158" s="87"/>
    </row>
    <row r="159" spans="1:6" ht="55.2" x14ac:dyDescent="0.25">
      <c r="A159" s="11" t="s">
        <v>108</v>
      </c>
      <c r="B159" s="7" t="s">
        <v>109</v>
      </c>
      <c r="C159" s="11" t="s">
        <v>16</v>
      </c>
      <c r="D159" s="110">
        <f>9*4</f>
        <v>36</v>
      </c>
      <c r="E159" s="94"/>
      <c r="F159" s="28">
        <f>D159*E159</f>
        <v>0</v>
      </c>
    </row>
    <row r="160" spans="1:6" ht="27.6" x14ac:dyDescent="0.25">
      <c r="A160" s="11" t="s">
        <v>110</v>
      </c>
      <c r="B160" s="7" t="s">
        <v>111</v>
      </c>
      <c r="C160" s="11" t="s">
        <v>16</v>
      </c>
      <c r="D160" s="178">
        <v>18</v>
      </c>
      <c r="E160" s="94"/>
      <c r="F160" s="28">
        <f t="shared" ref="F160" si="13">D160*E160</f>
        <v>0</v>
      </c>
    </row>
    <row r="161" spans="1:6" ht="14.4" thickBot="1" x14ac:dyDescent="0.3">
      <c r="A161" s="11"/>
      <c r="B161" s="49" t="s">
        <v>112</v>
      </c>
      <c r="C161" s="69"/>
      <c r="D161" s="86"/>
      <c r="E161" s="95"/>
      <c r="F161" s="70">
        <f>SUM(F159:F160)</f>
        <v>0</v>
      </c>
    </row>
    <row r="162" spans="1:6" x14ac:dyDescent="0.25">
      <c r="A162" s="75" t="s">
        <v>113</v>
      </c>
      <c r="B162" s="107" t="s">
        <v>114</v>
      </c>
      <c r="C162" s="57"/>
      <c r="D162" s="57"/>
      <c r="E162" s="101"/>
      <c r="F162" s="87"/>
    </row>
    <row r="163" spans="1:6" ht="27.6" x14ac:dyDescent="0.25">
      <c r="A163" s="23" t="s">
        <v>115</v>
      </c>
      <c r="B163" s="7" t="s">
        <v>218</v>
      </c>
      <c r="C163" s="11" t="s">
        <v>16</v>
      </c>
      <c r="D163" s="11">
        <v>4</v>
      </c>
      <c r="E163" s="25"/>
      <c r="F163" s="26">
        <f>D163*E163</f>
        <v>0</v>
      </c>
    </row>
    <row r="164" spans="1:6" x14ac:dyDescent="0.25">
      <c r="A164" s="23" t="s">
        <v>119</v>
      </c>
      <c r="B164" s="7" t="s">
        <v>118</v>
      </c>
      <c r="C164" s="11" t="s">
        <v>16</v>
      </c>
      <c r="D164" s="11">
        <v>4</v>
      </c>
      <c r="E164" s="25"/>
      <c r="F164" s="31">
        <f t="shared" ref="F164:F165" si="14">D164*E164</f>
        <v>0</v>
      </c>
    </row>
    <row r="165" spans="1:6" ht="41.4" x14ac:dyDescent="0.25">
      <c r="A165" s="23" t="s">
        <v>219</v>
      </c>
      <c r="B165" s="7" t="s">
        <v>120</v>
      </c>
      <c r="C165" s="11" t="s">
        <v>16</v>
      </c>
      <c r="D165" s="11">
        <v>1</v>
      </c>
      <c r="E165" s="25"/>
      <c r="F165" s="31">
        <f t="shared" si="14"/>
        <v>0</v>
      </c>
    </row>
    <row r="166" spans="1:6" ht="14.4" thickBot="1" x14ac:dyDescent="0.3">
      <c r="A166" s="68"/>
      <c r="B166" s="49" t="s">
        <v>121</v>
      </c>
      <c r="C166" s="69"/>
      <c r="D166" s="86"/>
      <c r="E166" s="95"/>
      <c r="F166" s="70">
        <f>SUM(F163:F165)</f>
        <v>0</v>
      </c>
    </row>
    <row r="167" spans="1:6" ht="27.6" x14ac:dyDescent="0.25">
      <c r="A167" s="75" t="s">
        <v>122</v>
      </c>
      <c r="B167" s="107" t="s">
        <v>220</v>
      </c>
      <c r="C167" s="160"/>
      <c r="D167" s="160"/>
      <c r="E167" s="161"/>
      <c r="F167" s="162"/>
    </row>
    <row r="168" spans="1:6" x14ac:dyDescent="0.25">
      <c r="A168" s="55" t="s">
        <v>124</v>
      </c>
      <c r="B168" s="163" t="s">
        <v>125</v>
      </c>
      <c r="C168" s="11"/>
      <c r="D168" s="11"/>
      <c r="E168" s="22"/>
      <c r="F168" s="26"/>
    </row>
    <row r="169" spans="1:6" ht="15.6" x14ac:dyDescent="0.25">
      <c r="A169" s="23" t="s">
        <v>126</v>
      </c>
      <c r="B169" s="164" t="s">
        <v>127</v>
      </c>
      <c r="C169" s="11" t="s">
        <v>29</v>
      </c>
      <c r="D169" s="11">
        <f>8*12</f>
        <v>96</v>
      </c>
      <c r="E169" s="22"/>
      <c r="F169" s="26">
        <f>D169*E169</f>
        <v>0</v>
      </c>
    </row>
    <row r="170" spans="1:6" ht="31.8" thickBot="1" x14ac:dyDescent="0.3">
      <c r="A170" s="23" t="s">
        <v>190</v>
      </c>
      <c r="B170" s="164" t="s">
        <v>129</v>
      </c>
      <c r="C170" s="11" t="s">
        <v>16</v>
      </c>
      <c r="D170" s="11">
        <v>8</v>
      </c>
      <c r="E170" s="22"/>
      <c r="F170" s="26">
        <f>D170*E170</f>
        <v>0</v>
      </c>
    </row>
    <row r="171" spans="1:6" x14ac:dyDescent="0.25">
      <c r="A171" s="55" t="s">
        <v>130</v>
      </c>
      <c r="B171" s="173" t="s">
        <v>131</v>
      </c>
      <c r="C171" s="174"/>
      <c r="D171" s="174"/>
      <c r="E171" s="175"/>
      <c r="F171" s="176"/>
    </row>
    <row r="172" spans="1:6" x14ac:dyDescent="0.25">
      <c r="A172" s="23" t="s">
        <v>132</v>
      </c>
      <c r="B172" s="77" t="s">
        <v>133</v>
      </c>
      <c r="C172" s="11" t="s">
        <v>29</v>
      </c>
      <c r="D172" s="11">
        <f>8*8</f>
        <v>64</v>
      </c>
      <c r="E172" s="22"/>
      <c r="F172" s="26">
        <f t="shared" ref="F172:F189" si="15">D172*E172</f>
        <v>0</v>
      </c>
    </row>
    <row r="173" spans="1:6" x14ac:dyDescent="0.25">
      <c r="A173" s="23" t="s">
        <v>134</v>
      </c>
      <c r="B173" s="77" t="s">
        <v>135</v>
      </c>
      <c r="C173" s="11" t="s">
        <v>16</v>
      </c>
      <c r="D173" s="11">
        <f>3*8</f>
        <v>24</v>
      </c>
      <c r="E173" s="22"/>
      <c r="F173" s="26">
        <f t="shared" si="15"/>
        <v>0</v>
      </c>
    </row>
    <row r="174" spans="1:6" x14ac:dyDescent="0.25">
      <c r="A174" s="23" t="s">
        <v>136</v>
      </c>
      <c r="B174" s="77" t="s">
        <v>137</v>
      </c>
      <c r="C174" s="11" t="s">
        <v>16</v>
      </c>
      <c r="D174" s="11">
        <v>8</v>
      </c>
      <c r="E174" s="22"/>
      <c r="F174" s="26">
        <f t="shared" si="15"/>
        <v>0</v>
      </c>
    </row>
    <row r="175" spans="1:6" ht="41.4" x14ac:dyDescent="0.25">
      <c r="A175" s="23" t="s">
        <v>138</v>
      </c>
      <c r="B175" s="77" t="s">
        <v>139</v>
      </c>
      <c r="C175" s="11" t="s">
        <v>29</v>
      </c>
      <c r="D175" s="11">
        <f>4*8</f>
        <v>32</v>
      </c>
      <c r="E175" s="22"/>
      <c r="F175" s="26">
        <f t="shared" si="15"/>
        <v>0</v>
      </c>
    </row>
    <row r="176" spans="1:6" ht="41.4" x14ac:dyDescent="0.25">
      <c r="A176" s="23" t="s">
        <v>140</v>
      </c>
      <c r="B176" s="77" t="s">
        <v>141</v>
      </c>
      <c r="C176" s="11" t="s">
        <v>142</v>
      </c>
      <c r="D176" s="11">
        <f>0.6*8</f>
        <v>4.8</v>
      </c>
      <c r="E176" s="22"/>
      <c r="F176" s="26">
        <f t="shared" si="15"/>
        <v>0</v>
      </c>
    </row>
    <row r="177" spans="1:6" ht="27.6" x14ac:dyDescent="0.25">
      <c r="A177" s="23" t="s">
        <v>143</v>
      </c>
      <c r="B177" s="77" t="s">
        <v>144</v>
      </c>
      <c r="C177" s="11" t="s">
        <v>142</v>
      </c>
      <c r="D177" s="11">
        <f>2.2*8</f>
        <v>17.600000000000001</v>
      </c>
      <c r="E177" s="22"/>
      <c r="F177" s="26">
        <f t="shared" si="15"/>
        <v>0</v>
      </c>
    </row>
    <row r="178" spans="1:6" x14ac:dyDescent="0.25">
      <c r="A178" s="23" t="s">
        <v>145</v>
      </c>
      <c r="B178" s="77" t="s">
        <v>146</v>
      </c>
      <c r="C178" s="11" t="s">
        <v>16</v>
      </c>
      <c r="D178" s="11">
        <v>8</v>
      </c>
      <c r="E178" s="22"/>
      <c r="F178" s="26">
        <f t="shared" si="15"/>
        <v>0</v>
      </c>
    </row>
    <row r="179" spans="1:6" ht="47.4" thickBot="1" x14ac:dyDescent="0.3">
      <c r="A179" s="23" t="s">
        <v>147</v>
      </c>
      <c r="B179" s="164" t="s">
        <v>148</v>
      </c>
      <c r="C179" s="166" t="s">
        <v>16</v>
      </c>
      <c r="D179" s="166">
        <v>8</v>
      </c>
      <c r="E179" s="22"/>
      <c r="F179" s="26">
        <f t="shared" si="15"/>
        <v>0</v>
      </c>
    </row>
    <row r="180" spans="1:6" x14ac:dyDescent="0.25">
      <c r="A180" s="55" t="s">
        <v>149</v>
      </c>
      <c r="B180" s="173" t="s">
        <v>150</v>
      </c>
      <c r="C180" s="11"/>
      <c r="D180" s="57"/>
      <c r="E180" s="22"/>
      <c r="F180" s="59"/>
    </row>
    <row r="181" spans="1:6" ht="55.2" x14ac:dyDescent="0.25">
      <c r="A181" s="11" t="s">
        <v>151</v>
      </c>
      <c r="B181" s="7" t="s">
        <v>152</v>
      </c>
      <c r="C181" s="11" t="s">
        <v>16</v>
      </c>
      <c r="D181" s="8">
        <v>8</v>
      </c>
      <c r="E181" s="9"/>
      <c r="F181" s="26">
        <f t="shared" si="15"/>
        <v>0</v>
      </c>
    </row>
    <row r="182" spans="1:6" ht="27.6" x14ac:dyDescent="0.25">
      <c r="A182" s="11" t="s">
        <v>153</v>
      </c>
      <c r="B182" s="7" t="s">
        <v>154</v>
      </c>
      <c r="C182" s="8" t="s">
        <v>29</v>
      </c>
      <c r="D182" s="8">
        <f>13*8</f>
        <v>104</v>
      </c>
      <c r="E182" s="94"/>
      <c r="F182" s="26">
        <f t="shared" si="15"/>
        <v>0</v>
      </c>
    </row>
    <row r="183" spans="1:6" ht="27.6" x14ac:dyDescent="0.25">
      <c r="A183" s="11" t="s">
        <v>155</v>
      </c>
      <c r="B183" s="7" t="s">
        <v>156</v>
      </c>
      <c r="C183" s="11" t="s">
        <v>16</v>
      </c>
      <c r="D183" s="11">
        <v>8</v>
      </c>
      <c r="E183" s="94"/>
      <c r="F183" s="26">
        <f t="shared" si="15"/>
        <v>0</v>
      </c>
    </row>
    <row r="184" spans="1:6" ht="27.6" x14ac:dyDescent="0.25">
      <c r="A184" s="11" t="s">
        <v>157</v>
      </c>
      <c r="B184" s="7" t="s">
        <v>158</v>
      </c>
      <c r="C184" s="11" t="s">
        <v>29</v>
      </c>
      <c r="D184" s="11">
        <f>13*8</f>
        <v>104</v>
      </c>
      <c r="E184" s="22"/>
      <c r="F184" s="26">
        <f t="shared" si="15"/>
        <v>0</v>
      </c>
    </row>
    <row r="185" spans="1:6" ht="27.6" x14ac:dyDescent="0.25">
      <c r="A185" s="11" t="s">
        <v>159</v>
      </c>
      <c r="B185" s="7" t="s">
        <v>160</v>
      </c>
      <c r="C185" s="11" t="s">
        <v>24</v>
      </c>
      <c r="D185" s="11">
        <v>8</v>
      </c>
      <c r="E185" s="22"/>
      <c r="F185" s="26">
        <f t="shared" si="15"/>
        <v>0</v>
      </c>
    </row>
    <row r="186" spans="1:6" ht="55.2" x14ac:dyDescent="0.25">
      <c r="A186" s="11" t="s">
        <v>161</v>
      </c>
      <c r="B186" s="7" t="s">
        <v>162</v>
      </c>
      <c r="C186" s="11" t="s">
        <v>24</v>
      </c>
      <c r="D186" s="11">
        <v>8</v>
      </c>
      <c r="E186" s="22"/>
      <c r="F186" s="22">
        <f t="shared" si="15"/>
        <v>0</v>
      </c>
    </row>
    <row r="187" spans="1:6" ht="69" x14ac:dyDescent="0.25">
      <c r="A187" s="11" t="s">
        <v>163</v>
      </c>
      <c r="B187" s="16" t="s">
        <v>164</v>
      </c>
      <c r="C187" s="11" t="s">
        <v>16</v>
      </c>
      <c r="D187" s="11">
        <v>8</v>
      </c>
      <c r="E187" s="22"/>
      <c r="F187" s="22">
        <f t="shared" si="15"/>
        <v>0</v>
      </c>
    </row>
    <row r="188" spans="1:6" ht="69" x14ac:dyDescent="0.25">
      <c r="A188" s="11" t="s">
        <v>165</v>
      </c>
      <c r="B188" s="77" t="s">
        <v>166</v>
      </c>
      <c r="C188" s="11" t="s">
        <v>29</v>
      </c>
      <c r="D188" s="11">
        <f>175*2+145*2</f>
        <v>640</v>
      </c>
      <c r="E188" s="22"/>
      <c r="F188" s="26">
        <f t="shared" si="15"/>
        <v>0</v>
      </c>
    </row>
    <row r="189" spans="1:6" ht="41.4" x14ac:dyDescent="0.25">
      <c r="A189" s="11" t="s">
        <v>167</v>
      </c>
      <c r="B189" s="7" t="s">
        <v>168</v>
      </c>
      <c r="C189" s="11" t="s">
        <v>16</v>
      </c>
      <c r="D189" s="8">
        <v>36</v>
      </c>
      <c r="E189" s="94"/>
      <c r="F189" s="26">
        <f t="shared" si="15"/>
        <v>0</v>
      </c>
    </row>
    <row r="190" spans="1:6" ht="28.2" thickBot="1" x14ac:dyDescent="0.3">
      <c r="A190" s="138"/>
      <c r="B190" s="49" t="s">
        <v>221</v>
      </c>
      <c r="C190" s="69"/>
      <c r="D190" s="86"/>
      <c r="E190" s="95"/>
      <c r="F190" s="70">
        <f>SUM(F168:F189)</f>
        <v>0</v>
      </c>
    </row>
    <row r="191" spans="1:6" ht="27.6" x14ac:dyDescent="0.25">
      <c r="A191" s="75" t="s">
        <v>170</v>
      </c>
      <c r="B191" s="106" t="s">
        <v>171</v>
      </c>
      <c r="C191" s="24"/>
      <c r="D191" s="24"/>
      <c r="E191" s="25"/>
      <c r="F191" s="31"/>
    </row>
    <row r="192" spans="1:6" ht="96.6" x14ac:dyDescent="0.25">
      <c r="A192" s="23" t="s">
        <v>172</v>
      </c>
      <c r="B192" s="45" t="s">
        <v>173</v>
      </c>
      <c r="C192" s="24" t="s">
        <v>29</v>
      </c>
      <c r="D192" s="24">
        <f>885+905</f>
        <v>1790</v>
      </c>
      <c r="E192" s="25"/>
      <c r="F192" s="26">
        <f t="shared" ref="F192:F195" si="16">D192*E192</f>
        <v>0</v>
      </c>
    </row>
    <row r="193" spans="1:6" ht="41.4" x14ac:dyDescent="0.25">
      <c r="A193" s="23" t="s">
        <v>174</v>
      </c>
      <c r="B193" s="71" t="s">
        <v>175</v>
      </c>
      <c r="C193" s="24" t="s">
        <v>16</v>
      </c>
      <c r="D193" s="24">
        <v>4</v>
      </c>
      <c r="E193" s="25"/>
      <c r="F193" s="26">
        <f t="shared" si="16"/>
        <v>0</v>
      </c>
    </row>
    <row r="194" spans="1:6" ht="41.4" x14ac:dyDescent="0.25">
      <c r="A194" s="23"/>
      <c r="B194" s="45" t="s">
        <v>205</v>
      </c>
      <c r="C194" s="24" t="s">
        <v>16</v>
      </c>
      <c r="D194" s="24">
        <v>2</v>
      </c>
      <c r="E194" s="25"/>
      <c r="F194" s="26">
        <f t="shared" si="16"/>
        <v>0</v>
      </c>
    </row>
    <row r="195" spans="1:6" ht="27.6" x14ac:dyDescent="0.25">
      <c r="A195" s="23" t="s">
        <v>176</v>
      </c>
      <c r="B195" s="77" t="s">
        <v>177</v>
      </c>
      <c r="C195" s="24" t="s">
        <v>178</v>
      </c>
      <c r="D195" s="88">
        <f>2.42*2</f>
        <v>4.84</v>
      </c>
      <c r="E195" s="25"/>
      <c r="F195" s="26">
        <f t="shared" si="16"/>
        <v>0</v>
      </c>
    </row>
    <row r="196" spans="1:6" ht="28.2" thickBot="1" x14ac:dyDescent="0.3">
      <c r="A196" s="68"/>
      <c r="B196" s="49" t="s">
        <v>179</v>
      </c>
      <c r="C196" s="69"/>
      <c r="D196" s="86"/>
      <c r="E196" s="95"/>
      <c r="F196" s="70">
        <f>SUM(F192:F195)</f>
        <v>0</v>
      </c>
    </row>
    <row r="197" spans="1:6" x14ac:dyDescent="0.25">
      <c r="A197" s="89"/>
      <c r="B197" s="90" t="s">
        <v>180</v>
      </c>
      <c r="C197" s="91"/>
      <c r="D197" s="91"/>
      <c r="E197" s="102"/>
      <c r="F197" s="92">
        <f>F112+F125+F135+F141+F146+F157+F161+F166+F190+F196</f>
        <v>0</v>
      </c>
    </row>
    <row r="198" spans="1:6" x14ac:dyDescent="0.25">
      <c r="A198" s="33"/>
      <c r="B198" s="34" t="s">
        <v>181</v>
      </c>
      <c r="C198" s="35"/>
      <c r="D198" s="35"/>
      <c r="E198" s="36"/>
      <c r="F198" s="37">
        <f>F197*0.18</f>
        <v>0</v>
      </c>
    </row>
    <row r="199" spans="1:6" ht="14.4" thickBot="1" x14ac:dyDescent="0.3">
      <c r="A199" s="38"/>
      <c r="B199" s="93" t="s">
        <v>182</v>
      </c>
      <c r="C199" s="39"/>
      <c r="D199" s="39"/>
      <c r="E199" s="40"/>
      <c r="F199" s="41">
        <f>F197+F198</f>
        <v>0</v>
      </c>
    </row>
    <row r="200" spans="1:6" ht="14.4" thickTop="1" x14ac:dyDescent="0.25"/>
    <row r="202" spans="1:6" x14ac:dyDescent="0.25">
      <c r="A202" s="193" t="s">
        <v>243</v>
      </c>
      <c r="B202" s="193"/>
      <c r="C202" s="193"/>
      <c r="D202" s="193"/>
      <c r="E202" s="193"/>
      <c r="F202" s="193"/>
    </row>
    <row r="203" spans="1:6" ht="14.4" thickBot="1" x14ac:dyDescent="0.3"/>
    <row r="204" spans="1:6" ht="42" thickTop="1" x14ac:dyDescent="0.25">
      <c r="A204" s="50" t="s">
        <v>1</v>
      </c>
      <c r="B204" s="51" t="s">
        <v>2</v>
      </c>
      <c r="C204" s="51" t="s">
        <v>4</v>
      </c>
      <c r="D204" s="52" t="s">
        <v>235</v>
      </c>
      <c r="E204" s="53" t="s">
        <v>236</v>
      </c>
      <c r="F204" s="54" t="s">
        <v>237</v>
      </c>
    </row>
    <row r="205" spans="1:6" ht="27.6" x14ac:dyDescent="0.25">
      <c r="A205" s="181">
        <v>1</v>
      </c>
      <c r="B205" s="182" t="s">
        <v>245</v>
      </c>
      <c r="C205" s="35">
        <v>1</v>
      </c>
      <c r="D205" s="36">
        <f>F99</f>
        <v>0</v>
      </c>
      <c r="E205" s="36">
        <f>D205*18%</f>
        <v>0</v>
      </c>
      <c r="F205" s="37">
        <f>D205+E205</f>
        <v>0</v>
      </c>
    </row>
    <row r="206" spans="1:6" ht="27.6" x14ac:dyDescent="0.25">
      <c r="A206" s="181">
        <v>2</v>
      </c>
      <c r="B206" s="182" t="s">
        <v>246</v>
      </c>
      <c r="C206" s="35">
        <v>1</v>
      </c>
      <c r="D206" s="36">
        <f>F197</f>
        <v>0</v>
      </c>
      <c r="E206" s="36">
        <f>D206*18%</f>
        <v>0</v>
      </c>
      <c r="F206" s="37">
        <f>D206+E206</f>
        <v>0</v>
      </c>
    </row>
    <row r="207" spans="1:6" ht="14.4" thickBot="1" x14ac:dyDescent="0.3">
      <c r="A207" s="183">
        <v>3</v>
      </c>
      <c r="B207" s="184" t="s">
        <v>244</v>
      </c>
      <c r="C207" s="185"/>
      <c r="D207" s="186">
        <f>D205+D206</f>
        <v>0</v>
      </c>
      <c r="E207" s="186">
        <f>SUM(E205:E206)</f>
        <v>0</v>
      </c>
      <c r="F207" s="187">
        <f>SUM(F205:F206)</f>
        <v>0</v>
      </c>
    </row>
    <row r="208" spans="1:6" ht="14.4" thickTop="1" x14ac:dyDescent="0.25"/>
  </sheetData>
  <mergeCells count="10">
    <mergeCell ref="A1:F1"/>
    <mergeCell ref="H1:J1"/>
    <mergeCell ref="A4:F4"/>
    <mergeCell ref="A5:F5"/>
    <mergeCell ref="A2:F2"/>
    <mergeCell ref="A104:F104"/>
    <mergeCell ref="A105:F105"/>
    <mergeCell ref="B112:E112"/>
    <mergeCell ref="A202:F202"/>
    <mergeCell ref="B12:E12"/>
  </mergeCells>
  <phoneticPr fontId="15"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6"/>
  <sheetViews>
    <sheetView zoomScale="130" zoomScaleNormal="130" workbookViewId="0">
      <selection activeCell="H3" sqref="H3"/>
    </sheetView>
  </sheetViews>
  <sheetFormatPr baseColWidth="10" defaultColWidth="11.5546875" defaultRowHeight="13.8" x14ac:dyDescent="0.25"/>
  <cols>
    <col min="1" max="1" width="7.5546875" style="4" customWidth="1"/>
    <col min="2" max="2" width="54.109375" style="4" customWidth="1"/>
    <col min="3" max="3" width="8.77734375" style="42" customWidth="1"/>
    <col min="4" max="4" width="10.5546875" style="42" customWidth="1"/>
    <col min="5" max="5" width="13.33203125" style="43" customWidth="1"/>
    <col min="6" max="6" width="12.6640625" style="43" customWidth="1"/>
    <col min="7" max="7" width="14.44140625" style="4" customWidth="1"/>
    <col min="8" max="8" width="47" style="4" customWidth="1"/>
    <col min="9" max="16384" width="11.5546875" style="4"/>
  </cols>
  <sheetData>
    <row r="1" spans="1:13" s="1" customFormat="1" ht="45.6" customHeight="1" x14ac:dyDescent="0.3">
      <c r="A1" s="194" t="s">
        <v>248</v>
      </c>
      <c r="B1" s="195"/>
      <c r="C1" s="195"/>
      <c r="D1" s="195"/>
      <c r="E1" s="195"/>
      <c r="F1" s="195"/>
      <c r="H1" s="196"/>
      <c r="I1" s="196"/>
      <c r="J1" s="196"/>
      <c r="K1" s="2"/>
      <c r="L1" s="2"/>
      <c r="M1" s="2"/>
    </row>
    <row r="2" spans="1:13" s="1" customFormat="1" ht="65.400000000000006" customHeight="1" x14ac:dyDescent="0.3">
      <c r="A2" s="194" t="s">
        <v>249</v>
      </c>
      <c r="B2" s="194"/>
      <c r="C2" s="194"/>
      <c r="D2" s="194"/>
      <c r="E2" s="194"/>
      <c r="F2" s="194"/>
      <c r="H2" s="104"/>
      <c r="I2" s="104"/>
      <c r="J2" s="104"/>
      <c r="K2" s="2"/>
      <c r="L2" s="2"/>
      <c r="M2" s="2"/>
    </row>
    <row r="3" spans="1:13" s="1" customFormat="1" ht="24" customHeight="1" x14ac:dyDescent="0.3">
      <c r="A3" s="180"/>
      <c r="B3" s="180"/>
      <c r="C3" s="180"/>
      <c r="D3" s="180"/>
      <c r="E3" s="180"/>
      <c r="F3" s="180"/>
      <c r="H3" s="104"/>
      <c r="I3" s="104"/>
      <c r="J3" s="104"/>
      <c r="K3" s="2"/>
      <c r="L3" s="2"/>
      <c r="M3" s="2"/>
    </row>
    <row r="4" spans="1:13" s="1" customFormat="1" ht="30" customHeight="1" x14ac:dyDescent="0.3">
      <c r="A4" s="189" t="s">
        <v>247</v>
      </c>
      <c r="B4" s="190"/>
      <c r="C4" s="190"/>
      <c r="D4" s="190"/>
      <c r="E4" s="190"/>
      <c r="F4" s="190"/>
    </row>
    <row r="5" spans="1:13" s="1" customFormat="1" ht="21.6" customHeight="1" x14ac:dyDescent="0.3">
      <c r="A5" s="191" t="s">
        <v>0</v>
      </c>
      <c r="B5" s="191"/>
      <c r="C5" s="191"/>
      <c r="D5" s="191"/>
      <c r="E5" s="191"/>
      <c r="F5" s="191"/>
    </row>
    <row r="6" spans="1:13" s="1" customFormat="1" ht="8.4" customHeight="1" thickBot="1" x14ac:dyDescent="0.35">
      <c r="A6" s="103"/>
      <c r="B6" s="103"/>
      <c r="C6" s="103"/>
      <c r="D6" s="103"/>
      <c r="E6" s="3"/>
      <c r="F6" s="3"/>
    </row>
    <row r="7" spans="1:13" ht="30.6" customHeight="1" thickTop="1" x14ac:dyDescent="0.25">
      <c r="A7" s="50" t="s">
        <v>1</v>
      </c>
      <c r="B7" s="51" t="s">
        <v>2</v>
      </c>
      <c r="C7" s="51" t="s">
        <v>3</v>
      </c>
      <c r="D7" s="52" t="s">
        <v>4</v>
      </c>
      <c r="E7" s="53" t="s">
        <v>5</v>
      </c>
      <c r="F7" s="54" t="s">
        <v>6</v>
      </c>
    </row>
    <row r="8" spans="1:13" ht="16.2" customHeight="1" x14ac:dyDescent="0.25">
      <c r="A8" s="55" t="s">
        <v>7</v>
      </c>
      <c r="B8" s="56" t="s">
        <v>8</v>
      </c>
      <c r="C8" s="57"/>
      <c r="D8" s="58"/>
      <c r="E8" s="59"/>
      <c r="F8" s="10"/>
    </row>
    <row r="9" spans="1:13" ht="21" customHeight="1" x14ac:dyDescent="0.25">
      <c r="A9" s="23" t="s">
        <v>9</v>
      </c>
      <c r="B9" s="7" t="s">
        <v>10</v>
      </c>
      <c r="C9" s="11" t="s">
        <v>11</v>
      </c>
      <c r="D9" s="8">
        <v>1</v>
      </c>
      <c r="E9" s="9"/>
      <c r="F9" s="60">
        <f>D9*E9</f>
        <v>0</v>
      </c>
    </row>
    <row r="10" spans="1:13" ht="24" customHeight="1" x14ac:dyDescent="0.25">
      <c r="A10" s="23" t="s">
        <v>12</v>
      </c>
      <c r="B10" s="7" t="s">
        <v>13</v>
      </c>
      <c r="C10" s="11" t="s">
        <v>11</v>
      </c>
      <c r="D10" s="8">
        <v>1</v>
      </c>
      <c r="E10" s="9"/>
      <c r="F10" s="60">
        <f>D10*E10</f>
        <v>0</v>
      </c>
    </row>
    <row r="11" spans="1:13" ht="79.95" customHeight="1" x14ac:dyDescent="0.25">
      <c r="A11" s="23" t="s">
        <v>14</v>
      </c>
      <c r="B11" s="7" t="s">
        <v>15</v>
      </c>
      <c r="C11" s="11" t="s">
        <v>16</v>
      </c>
      <c r="D11" s="8">
        <v>1</v>
      </c>
      <c r="E11" s="9"/>
      <c r="F11" s="60">
        <f>D11*E11</f>
        <v>0</v>
      </c>
      <c r="G11" s="5"/>
    </row>
    <row r="12" spans="1:13" ht="18" customHeight="1" thickBot="1" x14ac:dyDescent="0.3">
      <c r="A12" s="61"/>
      <c r="B12" s="192" t="s">
        <v>17</v>
      </c>
      <c r="C12" s="192"/>
      <c r="D12" s="192"/>
      <c r="E12" s="192"/>
      <c r="F12" s="62">
        <f>SUM(F9:F11)</f>
        <v>0</v>
      </c>
    </row>
    <row r="13" spans="1:13" ht="22.95" customHeight="1" x14ac:dyDescent="0.25">
      <c r="A13" s="63" t="s">
        <v>18</v>
      </c>
      <c r="B13" s="64" t="s">
        <v>19</v>
      </c>
      <c r="C13" s="65"/>
      <c r="D13" s="65"/>
      <c r="E13" s="66"/>
      <c r="F13" s="67"/>
    </row>
    <row r="14" spans="1:13" ht="28.95" customHeight="1" x14ac:dyDescent="0.25">
      <c r="A14" s="23" t="s">
        <v>20</v>
      </c>
      <c r="B14" s="7" t="s">
        <v>21</v>
      </c>
      <c r="C14" s="11" t="s">
        <v>16</v>
      </c>
      <c r="D14" s="8">
        <v>1</v>
      </c>
      <c r="E14" s="9"/>
      <c r="F14" s="10">
        <f>D14*E14</f>
        <v>0</v>
      </c>
      <c r="H14" s="6"/>
    </row>
    <row r="15" spans="1:13" ht="70.2" customHeight="1" x14ac:dyDescent="0.25">
      <c r="A15" s="23" t="s">
        <v>22</v>
      </c>
      <c r="B15" s="7" t="s">
        <v>23</v>
      </c>
      <c r="C15" s="11" t="s">
        <v>24</v>
      </c>
      <c r="D15" s="8">
        <v>1</v>
      </c>
      <c r="E15" s="9"/>
      <c r="F15" s="10">
        <f>D15*E15</f>
        <v>0</v>
      </c>
      <c r="H15" s="6"/>
    </row>
    <row r="16" spans="1:13" ht="60" customHeight="1" x14ac:dyDescent="0.25">
      <c r="A16" s="23" t="s">
        <v>25</v>
      </c>
      <c r="B16" s="7" t="s">
        <v>199</v>
      </c>
      <c r="C16" s="11" t="s">
        <v>16</v>
      </c>
      <c r="D16" s="8">
        <v>1</v>
      </c>
      <c r="E16" s="9"/>
      <c r="F16" s="10">
        <f>D16*E16</f>
        <v>0</v>
      </c>
      <c r="H16" s="6"/>
    </row>
    <row r="17" spans="1:12" ht="32.4" customHeight="1" x14ac:dyDescent="0.25">
      <c r="A17" s="23" t="s">
        <v>27</v>
      </c>
      <c r="B17" s="7" t="s">
        <v>28</v>
      </c>
      <c r="C17" s="8" t="s">
        <v>29</v>
      </c>
      <c r="D17" s="8">
        <v>35</v>
      </c>
      <c r="E17" s="94"/>
      <c r="F17" s="10">
        <f t="shared" ref="F17:F24" si="0">D17*E17</f>
        <v>0</v>
      </c>
      <c r="H17" s="6"/>
    </row>
    <row r="18" spans="1:12" ht="43.95" customHeight="1" x14ac:dyDescent="0.25">
      <c r="A18" s="23" t="s">
        <v>30</v>
      </c>
      <c r="B18" s="7" t="s">
        <v>31</v>
      </c>
      <c r="C18" s="11" t="s">
        <v>29</v>
      </c>
      <c r="D18" s="8">
        <v>35</v>
      </c>
      <c r="E18" s="94"/>
      <c r="F18" s="10">
        <f t="shared" si="0"/>
        <v>0</v>
      </c>
      <c r="H18" s="12"/>
      <c r="I18" s="13"/>
      <c r="J18" s="13"/>
      <c r="K18" s="14"/>
      <c r="L18" s="14"/>
    </row>
    <row r="19" spans="1:12" ht="56.4" customHeight="1" x14ac:dyDescent="0.25">
      <c r="A19" s="23" t="s">
        <v>32</v>
      </c>
      <c r="B19" s="7" t="s">
        <v>33</v>
      </c>
      <c r="C19" s="11" t="s">
        <v>29</v>
      </c>
      <c r="D19" s="8">
        <v>35</v>
      </c>
      <c r="E19" s="94"/>
      <c r="F19" s="10">
        <f t="shared" si="0"/>
        <v>0</v>
      </c>
      <c r="H19" s="12"/>
      <c r="I19" s="13"/>
      <c r="J19" s="13"/>
      <c r="K19" s="14"/>
      <c r="L19" s="14"/>
    </row>
    <row r="20" spans="1:12" ht="43.95" customHeight="1" x14ac:dyDescent="0.25">
      <c r="A20" s="23" t="s">
        <v>34</v>
      </c>
      <c r="B20" s="7" t="s">
        <v>35</v>
      </c>
      <c r="C20" s="11" t="s">
        <v>29</v>
      </c>
      <c r="D20" s="8">
        <v>35</v>
      </c>
      <c r="E20" s="94"/>
      <c r="F20" s="10">
        <f t="shared" si="0"/>
        <v>0</v>
      </c>
      <c r="H20" s="12"/>
      <c r="I20" s="13"/>
      <c r="J20" s="13"/>
      <c r="K20" s="14"/>
      <c r="L20" s="14"/>
    </row>
    <row r="21" spans="1:12" ht="58.2" customHeight="1" x14ac:dyDescent="0.25">
      <c r="A21" s="23" t="s">
        <v>36</v>
      </c>
      <c r="B21" s="7" t="s">
        <v>37</v>
      </c>
      <c r="C21" s="11" t="s">
        <v>29</v>
      </c>
      <c r="D21" s="8">
        <v>35</v>
      </c>
      <c r="E21" s="94"/>
      <c r="F21" s="10">
        <f t="shared" si="0"/>
        <v>0</v>
      </c>
      <c r="H21" s="12"/>
      <c r="I21" s="13"/>
      <c r="J21" s="13"/>
      <c r="K21" s="14"/>
      <c r="L21" s="14"/>
    </row>
    <row r="22" spans="1:12" ht="28.2" customHeight="1" x14ac:dyDescent="0.25">
      <c r="A22" s="23" t="s">
        <v>38</v>
      </c>
      <c r="B22" s="7" t="s">
        <v>39</v>
      </c>
      <c r="C22" s="11" t="s">
        <v>16</v>
      </c>
      <c r="D22" s="11">
        <v>1</v>
      </c>
      <c r="E22" s="94"/>
      <c r="F22" s="10">
        <f t="shared" si="0"/>
        <v>0</v>
      </c>
      <c r="H22" s="12"/>
      <c r="I22" s="13"/>
      <c r="J22" s="13"/>
      <c r="K22" s="14"/>
      <c r="L22" s="14"/>
    </row>
    <row r="23" spans="1:12" ht="43.95" customHeight="1" x14ac:dyDescent="0.25">
      <c r="A23" s="23" t="s">
        <v>40</v>
      </c>
      <c r="B23" s="7" t="s">
        <v>41</v>
      </c>
      <c r="C23" s="11" t="s">
        <v>16</v>
      </c>
      <c r="D23" s="11">
        <v>1</v>
      </c>
      <c r="E23" s="94"/>
      <c r="F23" s="10">
        <f t="shared" si="0"/>
        <v>0</v>
      </c>
      <c r="H23" s="6"/>
    </row>
    <row r="24" spans="1:12" ht="42.6" customHeight="1" x14ac:dyDescent="0.25">
      <c r="A24" s="23" t="s">
        <v>42</v>
      </c>
      <c r="B24" s="7" t="s">
        <v>43</v>
      </c>
      <c r="C24" s="11" t="s">
        <v>24</v>
      </c>
      <c r="D24" s="11">
        <v>1</v>
      </c>
      <c r="E24" s="94"/>
      <c r="F24" s="10">
        <f t="shared" si="0"/>
        <v>0</v>
      </c>
      <c r="H24" s="6"/>
    </row>
    <row r="25" spans="1:12" ht="22.2" customHeight="1" thickBot="1" x14ac:dyDescent="0.3">
      <c r="A25" s="68"/>
      <c r="B25" s="49" t="s">
        <v>44</v>
      </c>
      <c r="C25" s="69"/>
      <c r="D25" s="69"/>
      <c r="E25" s="95"/>
      <c r="F25" s="70">
        <f>SUM(F14:F24)</f>
        <v>0</v>
      </c>
      <c r="H25" s="6"/>
    </row>
    <row r="26" spans="1:12" ht="17.399999999999999" customHeight="1" x14ac:dyDescent="0.25">
      <c r="A26" s="55" t="s">
        <v>45</v>
      </c>
      <c r="B26" s="64" t="s">
        <v>46</v>
      </c>
      <c r="C26" s="8"/>
      <c r="D26" s="8"/>
      <c r="E26" s="9"/>
      <c r="F26" s="10"/>
      <c r="H26" s="6"/>
    </row>
    <row r="27" spans="1:12" ht="58.95" customHeight="1" x14ac:dyDescent="0.25">
      <c r="A27" s="15" t="s">
        <v>47</v>
      </c>
      <c r="B27" s="16" t="s">
        <v>200</v>
      </c>
      <c r="C27" s="17" t="s">
        <v>16</v>
      </c>
      <c r="D27" s="17">
        <v>1</v>
      </c>
      <c r="E27" s="18"/>
      <c r="F27" s="19">
        <f t="shared" ref="F27:F36" si="1">D27*E27</f>
        <v>0</v>
      </c>
      <c r="H27" s="6"/>
    </row>
    <row r="28" spans="1:12" ht="45.6" customHeight="1" x14ac:dyDescent="0.25">
      <c r="A28" s="15" t="s">
        <v>49</v>
      </c>
      <c r="B28" s="16" t="s">
        <v>50</v>
      </c>
      <c r="C28" s="17" t="s">
        <v>16</v>
      </c>
      <c r="D28" s="17">
        <v>1</v>
      </c>
      <c r="E28" s="18"/>
      <c r="F28" s="19">
        <f t="shared" si="1"/>
        <v>0</v>
      </c>
      <c r="H28" s="6"/>
    </row>
    <row r="29" spans="1:12" ht="42.6" customHeight="1" x14ac:dyDescent="0.25">
      <c r="A29" s="15" t="s">
        <v>51</v>
      </c>
      <c r="B29" s="7" t="s">
        <v>201</v>
      </c>
      <c r="C29" s="8" t="s">
        <v>16</v>
      </c>
      <c r="D29" s="8">
        <v>1</v>
      </c>
      <c r="E29" s="9"/>
      <c r="F29" s="10">
        <f t="shared" si="1"/>
        <v>0</v>
      </c>
      <c r="H29" s="6"/>
    </row>
    <row r="30" spans="1:12" ht="44.4" customHeight="1" x14ac:dyDescent="0.25">
      <c r="A30" s="15" t="s">
        <v>53</v>
      </c>
      <c r="B30" s="7" t="s">
        <v>54</v>
      </c>
      <c r="C30" s="8" t="s">
        <v>55</v>
      </c>
      <c r="D30" s="8">
        <f>2*25</f>
        <v>50</v>
      </c>
      <c r="E30" s="20"/>
      <c r="F30" s="21">
        <f t="shared" si="1"/>
        <v>0</v>
      </c>
      <c r="H30" s="6"/>
    </row>
    <row r="31" spans="1:12" ht="33.6" customHeight="1" x14ac:dyDescent="0.25">
      <c r="A31" s="15" t="s">
        <v>56</v>
      </c>
      <c r="B31" s="7" t="s">
        <v>57</v>
      </c>
      <c r="C31" s="8" t="s">
        <v>16</v>
      </c>
      <c r="D31" s="8">
        <v>1</v>
      </c>
      <c r="E31" s="20"/>
      <c r="F31" s="21">
        <f t="shared" si="1"/>
        <v>0</v>
      </c>
      <c r="H31" s="6"/>
    </row>
    <row r="32" spans="1:12" ht="33.6" customHeight="1" x14ac:dyDescent="0.25">
      <c r="A32" s="15" t="s">
        <v>58</v>
      </c>
      <c r="B32" s="7" t="s">
        <v>59</v>
      </c>
      <c r="C32" s="8" t="s">
        <v>16</v>
      </c>
      <c r="D32" s="8">
        <v>1</v>
      </c>
      <c r="E32" s="20"/>
      <c r="F32" s="21">
        <f t="shared" si="1"/>
        <v>0</v>
      </c>
      <c r="H32" s="6"/>
    </row>
    <row r="33" spans="1:8" ht="33.6" customHeight="1" x14ac:dyDescent="0.25">
      <c r="A33" s="15" t="s">
        <v>60</v>
      </c>
      <c r="B33" s="7" t="s">
        <v>61</v>
      </c>
      <c r="C33" s="8" t="s">
        <v>16</v>
      </c>
      <c r="D33" s="8">
        <v>1</v>
      </c>
      <c r="E33" s="20"/>
      <c r="F33" s="21">
        <f t="shared" si="1"/>
        <v>0</v>
      </c>
      <c r="H33" s="6"/>
    </row>
    <row r="34" spans="1:8" ht="42.6" customHeight="1" x14ac:dyDescent="0.25">
      <c r="A34" s="15" t="s">
        <v>62</v>
      </c>
      <c r="B34" s="7" t="s">
        <v>63</v>
      </c>
      <c r="C34" s="11" t="s">
        <v>24</v>
      </c>
      <c r="D34" s="8">
        <v>1</v>
      </c>
      <c r="E34" s="22"/>
      <c r="F34" s="10">
        <f t="shared" si="1"/>
        <v>0</v>
      </c>
      <c r="H34" s="6"/>
    </row>
    <row r="35" spans="1:8" ht="100.2" customHeight="1" x14ac:dyDescent="0.25">
      <c r="A35" s="15" t="s">
        <v>202</v>
      </c>
      <c r="B35" s="45" t="s">
        <v>203</v>
      </c>
      <c r="C35" s="24" t="s">
        <v>29</v>
      </c>
      <c r="D35" s="46">
        <v>40</v>
      </c>
      <c r="E35" s="25"/>
      <c r="F35" s="10">
        <f t="shared" si="1"/>
        <v>0</v>
      </c>
      <c r="H35" s="6"/>
    </row>
    <row r="36" spans="1:8" ht="46.2" customHeight="1" x14ac:dyDescent="0.25">
      <c r="A36" s="15" t="s">
        <v>204</v>
      </c>
      <c r="B36" s="45" t="s">
        <v>205</v>
      </c>
      <c r="C36" s="24" t="s">
        <v>16</v>
      </c>
      <c r="D36" s="24">
        <v>1</v>
      </c>
      <c r="E36" s="25"/>
      <c r="F36" s="26">
        <f t="shared" si="1"/>
        <v>0</v>
      </c>
      <c r="H36" s="6"/>
    </row>
    <row r="37" spans="1:8" ht="18" customHeight="1" thickBot="1" x14ac:dyDescent="0.3">
      <c r="A37" s="68"/>
      <c r="B37" s="49" t="s">
        <v>64</v>
      </c>
      <c r="C37" s="69"/>
      <c r="D37" s="69"/>
      <c r="E37" s="95"/>
      <c r="F37" s="70">
        <f>SUM(F27:F36)</f>
        <v>0</v>
      </c>
    </row>
    <row r="38" spans="1:8" ht="76.2" customHeight="1" x14ac:dyDescent="0.25">
      <c r="A38" s="72" t="s">
        <v>65</v>
      </c>
      <c r="B38" s="105" t="s">
        <v>66</v>
      </c>
      <c r="C38" s="73"/>
      <c r="D38" s="73"/>
      <c r="E38" s="96"/>
      <c r="F38" s="74"/>
    </row>
    <row r="39" spans="1:8" ht="18" customHeight="1" x14ac:dyDescent="0.25">
      <c r="A39" s="23" t="s">
        <v>67</v>
      </c>
      <c r="B39" s="112" t="s">
        <v>68</v>
      </c>
      <c r="C39" s="8" t="s">
        <v>11</v>
      </c>
      <c r="D39" s="9">
        <v>1</v>
      </c>
      <c r="E39" s="97"/>
      <c r="F39" s="10">
        <f>D39*E39</f>
        <v>0</v>
      </c>
    </row>
    <row r="40" spans="1:8" ht="28.2" customHeight="1" x14ac:dyDescent="0.25">
      <c r="A40" s="23" t="s">
        <v>69</v>
      </c>
      <c r="B40" s="7" t="s">
        <v>70</v>
      </c>
      <c r="C40" s="8" t="s">
        <v>16</v>
      </c>
      <c r="D40" s="9">
        <v>1</v>
      </c>
      <c r="E40" s="97"/>
      <c r="F40" s="10">
        <f>D40*E40</f>
        <v>0</v>
      </c>
    </row>
    <row r="41" spans="1:8" ht="43.95" customHeight="1" x14ac:dyDescent="0.25">
      <c r="A41" s="23" t="s">
        <v>71</v>
      </c>
      <c r="B41" s="7" t="s">
        <v>72</v>
      </c>
      <c r="C41" s="8" t="s">
        <v>16</v>
      </c>
      <c r="D41" s="9">
        <v>1</v>
      </c>
      <c r="E41" s="97"/>
      <c r="F41" s="10">
        <f>D41*E41</f>
        <v>0</v>
      </c>
    </row>
    <row r="42" spans="1:8" ht="47.4" customHeight="1" x14ac:dyDescent="0.25">
      <c r="A42" s="23" t="s">
        <v>73</v>
      </c>
      <c r="B42" s="7" t="s">
        <v>74</v>
      </c>
      <c r="C42" s="8" t="s">
        <v>16</v>
      </c>
      <c r="D42" s="9">
        <v>1</v>
      </c>
      <c r="E42" s="97"/>
      <c r="F42" s="10">
        <f>D42*E42</f>
        <v>0</v>
      </c>
    </row>
    <row r="43" spans="1:8" ht="18" customHeight="1" thickBot="1" x14ac:dyDescent="0.3">
      <c r="A43" s="68"/>
      <c r="B43" s="49" t="s">
        <v>75</v>
      </c>
      <c r="C43" s="69"/>
      <c r="D43" s="69"/>
      <c r="E43" s="95"/>
      <c r="F43" s="70">
        <f>SUM(F39:F42)</f>
        <v>0</v>
      </c>
    </row>
    <row r="44" spans="1:8" ht="17.399999999999999" customHeight="1" x14ac:dyDescent="0.25">
      <c r="A44" s="75" t="s">
        <v>76</v>
      </c>
      <c r="B44" s="106" t="s">
        <v>77</v>
      </c>
      <c r="C44" s="76"/>
      <c r="D44" s="76"/>
      <c r="E44" s="98"/>
      <c r="F44" s="74"/>
    </row>
    <row r="45" spans="1:8" ht="72" customHeight="1" x14ac:dyDescent="0.25">
      <c r="A45" s="23" t="s">
        <v>78</v>
      </c>
      <c r="B45" s="7" t="s">
        <v>79</v>
      </c>
      <c r="C45" s="11" t="s">
        <v>29</v>
      </c>
      <c r="D45" s="8">
        <v>235</v>
      </c>
      <c r="E45" s="94"/>
      <c r="F45" s="26">
        <f t="shared" ref="F45:F47" si="2">D45*E45</f>
        <v>0</v>
      </c>
    </row>
    <row r="46" spans="1:8" ht="72" customHeight="1" x14ac:dyDescent="0.25">
      <c r="A46" s="23" t="s">
        <v>80</v>
      </c>
      <c r="B46" s="7" t="s">
        <v>81</v>
      </c>
      <c r="C46" s="11" t="s">
        <v>29</v>
      </c>
      <c r="D46" s="8">
        <v>88</v>
      </c>
      <c r="E46" s="94"/>
      <c r="F46" s="26">
        <f t="shared" si="2"/>
        <v>0</v>
      </c>
    </row>
    <row r="47" spans="1:8" ht="72.599999999999994" customHeight="1" x14ac:dyDescent="0.25">
      <c r="A47" s="23" t="s">
        <v>82</v>
      </c>
      <c r="B47" s="77" t="s">
        <v>83</v>
      </c>
      <c r="C47" s="11" t="s">
        <v>29</v>
      </c>
      <c r="D47" s="11">
        <f>128*2</f>
        <v>256</v>
      </c>
      <c r="E47" s="22"/>
      <c r="F47" s="26">
        <f t="shared" si="2"/>
        <v>0</v>
      </c>
    </row>
    <row r="48" spans="1:8" ht="24" customHeight="1" thickBot="1" x14ac:dyDescent="0.3">
      <c r="A48" s="68"/>
      <c r="B48" s="49" t="s">
        <v>84</v>
      </c>
      <c r="C48" s="69"/>
      <c r="D48" s="69"/>
      <c r="E48" s="95"/>
      <c r="F48" s="70">
        <f>SUM(F45:F47)</f>
        <v>0</v>
      </c>
    </row>
    <row r="49" spans="1:7" ht="18" customHeight="1" x14ac:dyDescent="0.25">
      <c r="A49" s="75" t="s">
        <v>85</v>
      </c>
      <c r="B49" s="106" t="s">
        <v>86</v>
      </c>
      <c r="C49" s="76"/>
      <c r="D49" s="76"/>
      <c r="E49" s="98"/>
      <c r="F49" s="74"/>
    </row>
    <row r="50" spans="1:7" s="29" customFormat="1" ht="18.600000000000001" customHeight="1" x14ac:dyDescent="0.3">
      <c r="A50" s="23" t="s">
        <v>87</v>
      </c>
      <c r="B50" s="7" t="s">
        <v>88</v>
      </c>
      <c r="C50" s="11" t="s">
        <v>89</v>
      </c>
      <c r="D50" s="27">
        <f>2.5*2.5*0.33</f>
        <v>2.0625</v>
      </c>
      <c r="E50" s="94"/>
      <c r="F50" s="28">
        <f>D50*E50</f>
        <v>0</v>
      </c>
    </row>
    <row r="51" spans="1:7" s="29" customFormat="1" ht="19.2" customHeight="1" x14ac:dyDescent="0.3">
      <c r="A51" s="23" t="s">
        <v>90</v>
      </c>
      <c r="B51" s="7" t="s">
        <v>91</v>
      </c>
      <c r="C51" s="11" t="s">
        <v>89</v>
      </c>
      <c r="D51" s="27">
        <f>0.05*2.5*2.5</f>
        <v>0.3125</v>
      </c>
      <c r="E51" s="94"/>
      <c r="F51" s="28">
        <f t="shared" ref="F51:F56" si="3">D51*E51</f>
        <v>0</v>
      </c>
      <c r="G51" s="30"/>
    </row>
    <row r="52" spans="1:7" s="29" customFormat="1" ht="30" x14ac:dyDescent="0.3">
      <c r="A52" s="23" t="s">
        <v>92</v>
      </c>
      <c r="B52" s="7" t="s">
        <v>93</v>
      </c>
      <c r="C52" s="11" t="s">
        <v>89</v>
      </c>
      <c r="D52" s="27">
        <f>2.5*2.5*0.15</f>
        <v>0.9375</v>
      </c>
      <c r="E52" s="94"/>
      <c r="F52" s="28">
        <f t="shared" si="3"/>
        <v>0</v>
      </c>
    </row>
    <row r="53" spans="1:7" s="29" customFormat="1" ht="26.4" customHeight="1" x14ac:dyDescent="0.3">
      <c r="A53" s="23" t="s">
        <v>94</v>
      </c>
      <c r="B53" s="7" t="s">
        <v>95</v>
      </c>
      <c r="C53" s="11" t="s">
        <v>89</v>
      </c>
      <c r="D53" s="113">
        <f>(2.3+2)*0.15*0.8*2</f>
        <v>1.0319999999999998</v>
      </c>
      <c r="E53" s="94"/>
      <c r="F53" s="28">
        <f>D53*E53</f>
        <v>0</v>
      </c>
    </row>
    <row r="54" spans="1:7" s="29" customFormat="1" ht="16.2" x14ac:dyDescent="0.3">
      <c r="A54" s="23" t="s">
        <v>96</v>
      </c>
      <c r="B54" s="7" t="s">
        <v>97</v>
      </c>
      <c r="C54" s="11" t="s">
        <v>98</v>
      </c>
      <c r="D54" s="108">
        <f>2*0.8*4</f>
        <v>6.4</v>
      </c>
      <c r="E54" s="94"/>
      <c r="F54" s="28">
        <f t="shared" si="3"/>
        <v>0</v>
      </c>
    </row>
    <row r="55" spans="1:7" s="29" customFormat="1" ht="16.2" x14ac:dyDescent="0.3">
      <c r="A55" s="23" t="s">
        <v>99</v>
      </c>
      <c r="B55" s="7" t="s">
        <v>100</v>
      </c>
      <c r="C55" s="11" t="s">
        <v>98</v>
      </c>
      <c r="D55" s="27">
        <f>2.3*0.8*4</f>
        <v>7.3599999999999994</v>
      </c>
      <c r="E55" s="94"/>
      <c r="F55" s="28">
        <f t="shared" si="3"/>
        <v>0</v>
      </c>
    </row>
    <row r="56" spans="1:7" ht="42" customHeight="1" x14ac:dyDescent="0.25">
      <c r="A56" s="23" t="s">
        <v>101</v>
      </c>
      <c r="B56" s="7" t="s">
        <v>102</v>
      </c>
      <c r="C56" s="11" t="s">
        <v>16</v>
      </c>
      <c r="D56" s="8">
        <v>1</v>
      </c>
      <c r="E56" s="94"/>
      <c r="F56" s="26">
        <f t="shared" si="3"/>
        <v>0</v>
      </c>
    </row>
    <row r="57" spans="1:7" ht="17.399999999999999" customHeight="1" x14ac:dyDescent="0.25">
      <c r="A57" s="78"/>
      <c r="B57" s="47" t="s">
        <v>103</v>
      </c>
      <c r="C57" s="79"/>
      <c r="D57" s="80"/>
      <c r="E57" s="99"/>
      <c r="F57" s="81">
        <f>SUM(F50:F56)</f>
        <v>0</v>
      </c>
      <c r="G57" s="140"/>
    </row>
    <row r="58" spans="1:7" ht="16.95" customHeight="1" x14ac:dyDescent="0.25">
      <c r="A58" s="82"/>
      <c r="B58" s="48" t="s">
        <v>104</v>
      </c>
      <c r="C58" s="83"/>
      <c r="D58" s="84">
        <v>4</v>
      </c>
      <c r="E58" s="100"/>
      <c r="F58" s="85"/>
    </row>
    <row r="59" spans="1:7" ht="20.399999999999999" customHeight="1" thickBot="1" x14ac:dyDescent="0.3">
      <c r="A59" s="68"/>
      <c r="B59" s="49" t="s">
        <v>105</v>
      </c>
      <c r="C59" s="69"/>
      <c r="D59" s="86"/>
      <c r="E59" s="95"/>
      <c r="F59" s="70">
        <f>F57*D58</f>
        <v>0</v>
      </c>
    </row>
    <row r="60" spans="1:7" ht="20.399999999999999" customHeight="1" x14ac:dyDescent="0.25">
      <c r="A60" s="75" t="s">
        <v>106</v>
      </c>
      <c r="B60" s="106" t="s">
        <v>107</v>
      </c>
      <c r="C60" s="24"/>
      <c r="D60" s="118"/>
      <c r="E60" s="25"/>
      <c r="F60" s="87"/>
    </row>
    <row r="61" spans="1:7" ht="58.95" customHeight="1" x14ac:dyDescent="0.25">
      <c r="A61" s="11" t="s">
        <v>108</v>
      </c>
      <c r="B61" s="7" t="s">
        <v>109</v>
      </c>
      <c r="C61" s="11" t="s">
        <v>16</v>
      </c>
      <c r="D61" s="110">
        <v>8</v>
      </c>
      <c r="E61" s="94"/>
      <c r="F61" s="28">
        <f>D61*E61</f>
        <v>0</v>
      </c>
    </row>
    <row r="62" spans="1:7" ht="33" customHeight="1" x14ac:dyDescent="0.25">
      <c r="A62" s="11" t="s">
        <v>110</v>
      </c>
      <c r="B62" s="7" t="s">
        <v>111</v>
      </c>
      <c r="C62" s="11" t="s">
        <v>16</v>
      </c>
      <c r="D62" s="178">
        <v>4</v>
      </c>
      <c r="E62" s="94"/>
      <c r="F62" s="28">
        <f t="shared" ref="F62" si="4">D62*E62</f>
        <v>0</v>
      </c>
    </row>
    <row r="63" spans="1:7" ht="20.399999999999999" customHeight="1" thickBot="1" x14ac:dyDescent="0.3">
      <c r="A63" s="11"/>
      <c r="B63" s="49" t="s">
        <v>112</v>
      </c>
      <c r="C63" s="69"/>
      <c r="D63" s="86"/>
      <c r="E63" s="95"/>
      <c r="F63" s="70">
        <f>SUM(F61:F62)</f>
        <v>0</v>
      </c>
    </row>
    <row r="64" spans="1:7" ht="16.95" customHeight="1" x14ac:dyDescent="0.25">
      <c r="A64" s="75" t="s">
        <v>113</v>
      </c>
      <c r="B64" s="107" t="s">
        <v>114</v>
      </c>
      <c r="C64" s="57"/>
      <c r="D64" s="57"/>
      <c r="E64" s="101"/>
      <c r="F64" s="87"/>
    </row>
    <row r="65" spans="1:9" ht="31.95" customHeight="1" x14ac:dyDescent="0.25">
      <c r="A65" s="23" t="s">
        <v>115</v>
      </c>
      <c r="B65" s="7" t="s">
        <v>188</v>
      </c>
      <c r="C65" s="11" t="s">
        <v>16</v>
      </c>
      <c r="D65" s="11">
        <v>2</v>
      </c>
      <c r="E65" s="25"/>
      <c r="F65" s="26">
        <f>D65*E65</f>
        <v>0</v>
      </c>
    </row>
    <row r="66" spans="1:9" ht="19.95" customHeight="1" x14ac:dyDescent="0.25">
      <c r="A66" s="23" t="s">
        <v>117</v>
      </c>
      <c r="B66" s="7" t="s">
        <v>118</v>
      </c>
      <c r="C66" s="11" t="s">
        <v>16</v>
      </c>
      <c r="D66" s="11">
        <v>1</v>
      </c>
      <c r="E66" s="25"/>
      <c r="F66" s="31">
        <f t="shared" ref="F66:F67" si="5">D66*E66</f>
        <v>0</v>
      </c>
    </row>
    <row r="67" spans="1:9" ht="44.4" customHeight="1" x14ac:dyDescent="0.25">
      <c r="A67" s="23" t="s">
        <v>119</v>
      </c>
      <c r="B67" s="7" t="s">
        <v>120</v>
      </c>
      <c r="C67" s="11" t="s">
        <v>16</v>
      </c>
      <c r="D67" s="11">
        <v>1</v>
      </c>
      <c r="E67" s="25"/>
      <c r="F67" s="31">
        <f t="shared" si="5"/>
        <v>0</v>
      </c>
    </row>
    <row r="68" spans="1:9" ht="20.399999999999999" customHeight="1" thickBot="1" x14ac:dyDescent="0.3">
      <c r="A68" s="68"/>
      <c r="B68" s="49" t="s">
        <v>121</v>
      </c>
      <c r="C68" s="69"/>
      <c r="D68" s="86"/>
      <c r="E68" s="95"/>
      <c r="F68" s="70">
        <f>SUM(F65:F67)</f>
        <v>0</v>
      </c>
    </row>
    <row r="69" spans="1:9" ht="30.6" customHeight="1" x14ac:dyDescent="0.25">
      <c r="A69" s="75" t="s">
        <v>122</v>
      </c>
      <c r="B69" s="106" t="s">
        <v>171</v>
      </c>
      <c r="C69" s="24"/>
      <c r="D69" s="24"/>
      <c r="E69" s="25"/>
      <c r="F69" s="31"/>
    </row>
    <row r="70" spans="1:9" ht="111" customHeight="1" x14ac:dyDescent="0.25">
      <c r="A70" s="23" t="s">
        <v>124</v>
      </c>
      <c r="B70" s="45" t="s">
        <v>173</v>
      </c>
      <c r="C70" s="24" t="s">
        <v>29</v>
      </c>
      <c r="D70" s="24">
        <f>(133+88)*2</f>
        <v>442</v>
      </c>
      <c r="E70" s="25"/>
      <c r="F70" s="26">
        <f t="shared" ref="F70:F72" si="6">D70*E70</f>
        <v>0</v>
      </c>
      <c r="I70" s="32"/>
    </row>
    <row r="71" spans="1:9" ht="42" customHeight="1" x14ac:dyDescent="0.25">
      <c r="A71" s="23" t="s">
        <v>130</v>
      </c>
      <c r="B71" s="71" t="s">
        <v>175</v>
      </c>
      <c r="C71" s="24" t="s">
        <v>16</v>
      </c>
      <c r="D71" s="24">
        <v>2</v>
      </c>
      <c r="E71" s="25"/>
      <c r="F71" s="26">
        <f t="shared" si="6"/>
        <v>0</v>
      </c>
      <c r="I71" s="32"/>
    </row>
    <row r="72" spans="1:9" ht="30" customHeight="1" x14ac:dyDescent="0.25">
      <c r="A72" s="23" t="s">
        <v>149</v>
      </c>
      <c r="B72" s="77" t="s">
        <v>177</v>
      </c>
      <c r="C72" s="24" t="s">
        <v>178</v>
      </c>
      <c r="D72" s="88">
        <f>(133*88)/10000</f>
        <v>1.1704000000000001</v>
      </c>
      <c r="E72" s="25"/>
      <c r="F72" s="26">
        <f t="shared" si="6"/>
        <v>0</v>
      </c>
      <c r="I72" s="32"/>
    </row>
    <row r="73" spans="1:9" ht="30.6" customHeight="1" thickBot="1" x14ac:dyDescent="0.3">
      <c r="A73" s="68"/>
      <c r="B73" s="49" t="s">
        <v>206</v>
      </c>
      <c r="C73" s="69"/>
      <c r="D73" s="86"/>
      <c r="E73" s="95"/>
      <c r="F73" s="70">
        <f>SUM(F70:F72)</f>
        <v>0</v>
      </c>
      <c r="I73" s="32"/>
    </row>
    <row r="74" spans="1:9" ht="15" customHeight="1" x14ac:dyDescent="0.25">
      <c r="A74" s="89"/>
      <c r="B74" s="90" t="s">
        <v>180</v>
      </c>
      <c r="C74" s="91"/>
      <c r="D74" s="91"/>
      <c r="E74" s="102"/>
      <c r="F74" s="92">
        <f>F73+F68+F63+F59+F48+F43+F37+F25+F12</f>
        <v>0</v>
      </c>
      <c r="G74" s="179"/>
    </row>
    <row r="75" spans="1:9" ht="13.2" customHeight="1" x14ac:dyDescent="0.25">
      <c r="A75" s="33"/>
      <c r="B75" s="34" t="s">
        <v>181</v>
      </c>
      <c r="C75" s="35"/>
      <c r="D75" s="35"/>
      <c r="E75" s="36"/>
      <c r="F75" s="37">
        <f>F74*0.18</f>
        <v>0</v>
      </c>
    </row>
    <row r="76" spans="1:9" ht="18.600000000000001" customHeight="1" thickBot="1" x14ac:dyDescent="0.3">
      <c r="A76" s="38"/>
      <c r="B76" s="93" t="s">
        <v>182</v>
      </c>
      <c r="C76" s="39"/>
      <c r="D76" s="39"/>
      <c r="E76" s="40"/>
      <c r="F76" s="41">
        <f>F74+F75</f>
        <v>0</v>
      </c>
    </row>
    <row r="77" spans="1:9" ht="16.8" thickTop="1" x14ac:dyDescent="0.3">
      <c r="H77" s="44"/>
    </row>
    <row r="80" spans="1:9" ht="16.2" x14ac:dyDescent="0.25">
      <c r="A80" s="189" t="s">
        <v>255</v>
      </c>
      <c r="B80" s="190"/>
      <c r="C80" s="190"/>
      <c r="D80" s="190"/>
      <c r="E80" s="190"/>
      <c r="F80" s="190"/>
    </row>
    <row r="81" spans="1:6" x14ac:dyDescent="0.25">
      <c r="A81" s="191" t="s">
        <v>0</v>
      </c>
      <c r="B81" s="191"/>
      <c r="C81" s="191"/>
      <c r="D81" s="191"/>
      <c r="E81" s="191"/>
      <c r="F81" s="191"/>
    </row>
    <row r="82" spans="1:6" ht="14.4" thickBot="1" x14ac:dyDescent="0.3">
      <c r="A82" s="103"/>
      <c r="B82" s="103"/>
      <c r="C82" s="103"/>
      <c r="D82" s="103"/>
      <c r="E82" s="3"/>
      <c r="F82" s="3"/>
    </row>
    <row r="83" spans="1:6" ht="28.2" thickTop="1" x14ac:dyDescent="0.25">
      <c r="A83" s="50" t="s">
        <v>1</v>
      </c>
      <c r="B83" s="51" t="s">
        <v>2</v>
      </c>
      <c r="C83" s="51" t="s">
        <v>3</v>
      </c>
      <c r="D83" s="52" t="s">
        <v>4</v>
      </c>
      <c r="E83" s="53" t="s">
        <v>5</v>
      </c>
      <c r="F83" s="54" t="s">
        <v>6</v>
      </c>
    </row>
    <row r="84" spans="1:6" x14ac:dyDescent="0.25">
      <c r="A84" s="55" t="s">
        <v>7</v>
      </c>
      <c r="B84" s="56" t="s">
        <v>8</v>
      </c>
      <c r="C84" s="57"/>
      <c r="D84" s="58"/>
      <c r="E84" s="59"/>
      <c r="F84" s="10"/>
    </row>
    <row r="85" spans="1:6" x14ac:dyDescent="0.25">
      <c r="A85" s="23" t="s">
        <v>9</v>
      </c>
      <c r="B85" s="7" t="s">
        <v>10</v>
      </c>
      <c r="C85" s="11" t="s">
        <v>11</v>
      </c>
      <c r="D85" s="8">
        <v>1</v>
      </c>
      <c r="E85" s="9"/>
      <c r="F85" s="60">
        <f>D85*E85</f>
        <v>0</v>
      </c>
    </row>
    <row r="86" spans="1:6" x14ac:dyDescent="0.25">
      <c r="A86" s="23" t="s">
        <v>12</v>
      </c>
      <c r="B86" s="7" t="s">
        <v>13</v>
      </c>
      <c r="C86" s="11" t="s">
        <v>11</v>
      </c>
      <c r="D86" s="8">
        <v>1</v>
      </c>
      <c r="E86" s="9"/>
      <c r="F86" s="60">
        <f>D86*E86</f>
        <v>0</v>
      </c>
    </row>
    <row r="87" spans="1:6" ht="69" x14ac:dyDescent="0.25">
      <c r="A87" s="23" t="s">
        <v>14</v>
      </c>
      <c r="B87" s="7" t="s">
        <v>15</v>
      </c>
      <c r="C87" s="11" t="s">
        <v>16</v>
      </c>
      <c r="D87" s="8">
        <v>1</v>
      </c>
      <c r="E87" s="9"/>
      <c r="F87" s="60">
        <f>D87*E87</f>
        <v>0</v>
      </c>
    </row>
    <row r="88" spans="1:6" ht="14.4" thickBot="1" x14ac:dyDescent="0.3">
      <c r="A88" s="61"/>
      <c r="B88" s="192" t="s">
        <v>17</v>
      </c>
      <c r="C88" s="192"/>
      <c r="D88" s="192"/>
      <c r="E88" s="192"/>
      <c r="F88" s="62">
        <f>SUM(F85:F87)</f>
        <v>0</v>
      </c>
    </row>
    <row r="89" spans="1:6" x14ac:dyDescent="0.25">
      <c r="A89" s="63" t="s">
        <v>18</v>
      </c>
      <c r="B89" s="64" t="s">
        <v>19</v>
      </c>
      <c r="C89" s="65"/>
      <c r="D89" s="65"/>
      <c r="E89" s="66"/>
      <c r="F89" s="67"/>
    </row>
    <row r="90" spans="1:6" ht="27.6" x14ac:dyDescent="0.25">
      <c r="A90" s="23" t="s">
        <v>20</v>
      </c>
      <c r="B90" s="7" t="s">
        <v>21</v>
      </c>
      <c r="C90" s="11" t="s">
        <v>16</v>
      </c>
      <c r="D90" s="8">
        <v>1</v>
      </c>
      <c r="E90" s="9"/>
      <c r="F90" s="10">
        <f>D90*E90</f>
        <v>0</v>
      </c>
    </row>
    <row r="91" spans="1:6" ht="69" x14ac:dyDescent="0.25">
      <c r="A91" s="23" t="s">
        <v>22</v>
      </c>
      <c r="B91" s="7" t="s">
        <v>23</v>
      </c>
      <c r="C91" s="11" t="s">
        <v>24</v>
      </c>
      <c r="D91" s="8">
        <v>1</v>
      </c>
      <c r="E91" s="9"/>
      <c r="F91" s="10">
        <f>D91*E91</f>
        <v>0</v>
      </c>
    </row>
    <row r="92" spans="1:6" ht="55.2" x14ac:dyDescent="0.25">
      <c r="A92" s="23" t="s">
        <v>25</v>
      </c>
      <c r="B92" s="7" t="s">
        <v>209</v>
      </c>
      <c r="C92" s="11" t="s">
        <v>16</v>
      </c>
      <c r="D92" s="8">
        <v>1</v>
      </c>
      <c r="E92" s="9"/>
      <c r="F92" s="10">
        <f>D92*E92</f>
        <v>0</v>
      </c>
    </row>
    <row r="93" spans="1:6" ht="27.6" x14ac:dyDescent="0.25">
      <c r="A93" s="23" t="s">
        <v>27</v>
      </c>
      <c r="B93" s="7" t="s">
        <v>184</v>
      </c>
      <c r="C93" s="8" t="s">
        <v>29</v>
      </c>
      <c r="D93" s="8">
        <v>40</v>
      </c>
      <c r="E93" s="94"/>
      <c r="F93" s="10">
        <f t="shared" ref="F93:F100" si="7">D93*E93</f>
        <v>0</v>
      </c>
    </row>
    <row r="94" spans="1:6" ht="41.4" x14ac:dyDescent="0.25">
      <c r="A94" s="23" t="s">
        <v>30</v>
      </c>
      <c r="B94" s="7" t="s">
        <v>31</v>
      </c>
      <c r="C94" s="11" t="s">
        <v>29</v>
      </c>
      <c r="D94" s="11">
        <v>40</v>
      </c>
      <c r="E94" s="94"/>
      <c r="F94" s="10">
        <f t="shared" si="7"/>
        <v>0</v>
      </c>
    </row>
    <row r="95" spans="1:6" ht="55.2" x14ac:dyDescent="0.25">
      <c r="A95" s="23" t="s">
        <v>32</v>
      </c>
      <c r="B95" s="7" t="s">
        <v>33</v>
      </c>
      <c r="C95" s="11" t="s">
        <v>29</v>
      </c>
      <c r="D95" s="11">
        <v>40</v>
      </c>
      <c r="E95" s="94"/>
      <c r="F95" s="10">
        <f t="shared" si="7"/>
        <v>0</v>
      </c>
    </row>
    <row r="96" spans="1:6" ht="41.4" x14ac:dyDescent="0.25">
      <c r="A96" s="23" t="s">
        <v>34</v>
      </c>
      <c r="B96" s="7" t="s">
        <v>35</v>
      </c>
      <c r="C96" s="11" t="s">
        <v>29</v>
      </c>
      <c r="D96" s="11">
        <v>40</v>
      </c>
      <c r="E96" s="94"/>
      <c r="F96" s="10">
        <f t="shared" si="7"/>
        <v>0</v>
      </c>
    </row>
    <row r="97" spans="1:6" ht="55.2" x14ac:dyDescent="0.25">
      <c r="A97" s="23" t="s">
        <v>36</v>
      </c>
      <c r="B97" s="7" t="s">
        <v>37</v>
      </c>
      <c r="C97" s="11" t="s">
        <v>29</v>
      </c>
      <c r="D97" s="11">
        <v>40</v>
      </c>
      <c r="E97" s="94"/>
      <c r="F97" s="10">
        <f t="shared" si="7"/>
        <v>0</v>
      </c>
    </row>
    <row r="98" spans="1:6" ht="27.6" x14ac:dyDescent="0.25">
      <c r="A98" s="23" t="s">
        <v>38</v>
      </c>
      <c r="B98" s="7" t="s">
        <v>39</v>
      </c>
      <c r="C98" s="11" t="s">
        <v>16</v>
      </c>
      <c r="D98" s="11">
        <v>1</v>
      </c>
      <c r="E98" s="94"/>
      <c r="F98" s="10">
        <f t="shared" si="7"/>
        <v>0</v>
      </c>
    </row>
    <row r="99" spans="1:6" ht="41.4" x14ac:dyDescent="0.25">
      <c r="A99" s="23" t="s">
        <v>40</v>
      </c>
      <c r="B99" s="7" t="s">
        <v>41</v>
      </c>
      <c r="C99" s="11" t="s">
        <v>16</v>
      </c>
      <c r="D99" s="11">
        <v>1</v>
      </c>
      <c r="E99" s="94"/>
      <c r="F99" s="10">
        <f t="shared" si="7"/>
        <v>0</v>
      </c>
    </row>
    <row r="100" spans="1:6" ht="27.6" x14ac:dyDescent="0.25">
      <c r="A100" s="23" t="s">
        <v>42</v>
      </c>
      <c r="B100" s="7" t="s">
        <v>43</v>
      </c>
      <c r="C100" s="11" t="s">
        <v>24</v>
      </c>
      <c r="D100" s="11">
        <v>1</v>
      </c>
      <c r="E100" s="94"/>
      <c r="F100" s="10">
        <f t="shared" si="7"/>
        <v>0</v>
      </c>
    </row>
    <row r="101" spans="1:6" ht="28.2" thickBot="1" x14ac:dyDescent="0.3">
      <c r="A101" s="68"/>
      <c r="B101" s="49" t="s">
        <v>44</v>
      </c>
      <c r="C101" s="69"/>
      <c r="D101" s="69"/>
      <c r="E101" s="95"/>
      <c r="F101" s="70">
        <f>SUM(F90:F100)</f>
        <v>0</v>
      </c>
    </row>
    <row r="102" spans="1:6" x14ac:dyDescent="0.25">
      <c r="A102" s="55" t="s">
        <v>45</v>
      </c>
      <c r="B102" s="64" t="s">
        <v>46</v>
      </c>
      <c r="C102" s="8"/>
      <c r="D102" s="8"/>
      <c r="E102" s="9"/>
      <c r="F102" s="10"/>
    </row>
    <row r="103" spans="1:6" ht="55.2" x14ac:dyDescent="0.25">
      <c r="A103" s="15" t="s">
        <v>47</v>
      </c>
      <c r="B103" s="16" t="s">
        <v>210</v>
      </c>
      <c r="C103" s="17" t="s">
        <v>16</v>
      </c>
      <c r="D103" s="17">
        <v>1</v>
      </c>
      <c r="E103" s="18"/>
      <c r="F103" s="19">
        <f t="shared" ref="F103:F112" si="8">D103*E103</f>
        <v>0</v>
      </c>
    </row>
    <row r="104" spans="1:6" ht="41.4" x14ac:dyDescent="0.25">
      <c r="A104" s="15" t="s">
        <v>49</v>
      </c>
      <c r="B104" s="16" t="s">
        <v>50</v>
      </c>
      <c r="C104" s="17" t="s">
        <v>16</v>
      </c>
      <c r="D104" s="17">
        <v>1</v>
      </c>
      <c r="E104" s="18"/>
      <c r="F104" s="19">
        <f t="shared" si="8"/>
        <v>0</v>
      </c>
    </row>
    <row r="105" spans="1:6" ht="41.4" x14ac:dyDescent="0.25">
      <c r="A105" s="15" t="s">
        <v>51</v>
      </c>
      <c r="B105" s="7" t="s">
        <v>211</v>
      </c>
      <c r="C105" s="8" t="s">
        <v>16</v>
      </c>
      <c r="D105" s="8">
        <v>1</v>
      </c>
      <c r="E105" s="9"/>
      <c r="F105" s="10">
        <f t="shared" si="8"/>
        <v>0</v>
      </c>
    </row>
    <row r="106" spans="1:6" ht="27.6" x14ac:dyDescent="0.25">
      <c r="A106" s="15" t="s">
        <v>53</v>
      </c>
      <c r="B106" s="7" t="s">
        <v>54</v>
      </c>
      <c r="C106" s="8" t="s">
        <v>55</v>
      </c>
      <c r="D106" s="8">
        <f>2*25</f>
        <v>50</v>
      </c>
      <c r="E106" s="20"/>
      <c r="F106" s="21">
        <f t="shared" si="8"/>
        <v>0</v>
      </c>
    </row>
    <row r="107" spans="1:6" ht="27.6" x14ac:dyDescent="0.25">
      <c r="A107" s="15" t="s">
        <v>56</v>
      </c>
      <c r="B107" s="7" t="s">
        <v>57</v>
      </c>
      <c r="C107" s="8" t="s">
        <v>16</v>
      </c>
      <c r="D107" s="8">
        <v>1</v>
      </c>
      <c r="E107" s="20"/>
      <c r="F107" s="21">
        <f t="shared" si="8"/>
        <v>0</v>
      </c>
    </row>
    <row r="108" spans="1:6" ht="27.6" x14ac:dyDescent="0.25">
      <c r="A108" s="15" t="s">
        <v>58</v>
      </c>
      <c r="B108" s="7" t="s">
        <v>59</v>
      </c>
      <c r="C108" s="8" t="s">
        <v>16</v>
      </c>
      <c r="D108" s="8">
        <v>1</v>
      </c>
      <c r="E108" s="20"/>
      <c r="F108" s="21">
        <f t="shared" si="8"/>
        <v>0</v>
      </c>
    </row>
    <row r="109" spans="1:6" ht="27.6" x14ac:dyDescent="0.25">
      <c r="A109" s="15" t="s">
        <v>60</v>
      </c>
      <c r="B109" s="7" t="s">
        <v>61</v>
      </c>
      <c r="C109" s="8" t="s">
        <v>16</v>
      </c>
      <c r="D109" s="8">
        <v>1</v>
      </c>
      <c r="E109" s="20"/>
      <c r="F109" s="21">
        <f t="shared" si="8"/>
        <v>0</v>
      </c>
    </row>
    <row r="110" spans="1:6" ht="41.4" x14ac:dyDescent="0.25">
      <c r="A110" s="15" t="s">
        <v>62</v>
      </c>
      <c r="B110" s="7" t="s">
        <v>63</v>
      </c>
      <c r="C110" s="11" t="s">
        <v>24</v>
      </c>
      <c r="D110" s="8">
        <v>1</v>
      </c>
      <c r="E110" s="22"/>
      <c r="F110" s="10">
        <f t="shared" si="8"/>
        <v>0</v>
      </c>
    </row>
    <row r="111" spans="1:6" ht="96.6" x14ac:dyDescent="0.25">
      <c r="A111" s="15" t="s">
        <v>202</v>
      </c>
      <c r="B111" s="45" t="s">
        <v>203</v>
      </c>
      <c r="C111" s="24" t="s">
        <v>29</v>
      </c>
      <c r="D111" s="46">
        <f>10*4</f>
        <v>40</v>
      </c>
      <c r="E111" s="25"/>
      <c r="F111" s="10">
        <f t="shared" si="8"/>
        <v>0</v>
      </c>
    </row>
    <row r="112" spans="1:6" ht="41.4" x14ac:dyDescent="0.25">
      <c r="A112" s="15" t="s">
        <v>204</v>
      </c>
      <c r="B112" s="45" t="s">
        <v>205</v>
      </c>
      <c r="C112" s="24" t="s">
        <v>16</v>
      </c>
      <c r="D112" s="24">
        <v>1</v>
      </c>
      <c r="E112" s="25"/>
      <c r="F112" s="26">
        <f t="shared" si="8"/>
        <v>0</v>
      </c>
    </row>
    <row r="113" spans="1:6" ht="14.4" thickBot="1" x14ac:dyDescent="0.3">
      <c r="A113" s="68"/>
      <c r="B113" s="49" t="s">
        <v>64</v>
      </c>
      <c r="C113" s="69"/>
      <c r="D113" s="69"/>
      <c r="E113" s="95"/>
      <c r="F113" s="70">
        <f>SUM(F103:F112)</f>
        <v>0</v>
      </c>
    </row>
    <row r="114" spans="1:6" ht="69" x14ac:dyDescent="0.25">
      <c r="A114" s="72" t="s">
        <v>65</v>
      </c>
      <c r="B114" s="105" t="s">
        <v>66</v>
      </c>
      <c r="C114" s="73"/>
      <c r="D114" s="73"/>
      <c r="E114" s="96"/>
      <c r="F114" s="74"/>
    </row>
    <row r="115" spans="1:6" x14ac:dyDescent="0.25">
      <c r="A115" s="23" t="s">
        <v>67</v>
      </c>
      <c r="B115" s="112" t="s">
        <v>68</v>
      </c>
      <c r="C115" s="8" t="s">
        <v>11</v>
      </c>
      <c r="D115" s="9">
        <v>1</v>
      </c>
      <c r="E115" s="97"/>
      <c r="F115" s="10">
        <f>D115*E115</f>
        <v>0</v>
      </c>
    </row>
    <row r="116" spans="1:6" ht="27.6" x14ac:dyDescent="0.25">
      <c r="A116" s="23" t="s">
        <v>69</v>
      </c>
      <c r="B116" s="7" t="s">
        <v>70</v>
      </c>
      <c r="C116" s="8" t="s">
        <v>16</v>
      </c>
      <c r="D116" s="9">
        <v>1</v>
      </c>
      <c r="E116" s="97"/>
      <c r="F116" s="10">
        <f>D116*E116</f>
        <v>0</v>
      </c>
    </row>
    <row r="117" spans="1:6" ht="41.4" x14ac:dyDescent="0.25">
      <c r="A117" s="23" t="s">
        <v>71</v>
      </c>
      <c r="B117" s="7" t="s">
        <v>72</v>
      </c>
      <c r="C117" s="8" t="s">
        <v>16</v>
      </c>
      <c r="D117" s="9">
        <v>1</v>
      </c>
      <c r="E117" s="97"/>
      <c r="F117" s="10">
        <f>D117*E117</f>
        <v>0</v>
      </c>
    </row>
    <row r="118" spans="1:6" ht="41.4" x14ac:dyDescent="0.25">
      <c r="A118" s="23" t="s">
        <v>73</v>
      </c>
      <c r="B118" s="7" t="s">
        <v>74</v>
      </c>
      <c r="C118" s="8" t="s">
        <v>16</v>
      </c>
      <c r="D118" s="9">
        <v>1</v>
      </c>
      <c r="E118" s="97"/>
      <c r="F118" s="10">
        <f>D118*E118</f>
        <v>0</v>
      </c>
    </row>
    <row r="119" spans="1:6" ht="14.4" thickBot="1" x14ac:dyDescent="0.3">
      <c r="A119" s="68"/>
      <c r="B119" s="49" t="s">
        <v>75</v>
      </c>
      <c r="C119" s="69"/>
      <c r="D119" s="69"/>
      <c r="E119" s="95"/>
      <c r="F119" s="70">
        <f>SUM(F115:F118)</f>
        <v>0</v>
      </c>
    </row>
    <row r="120" spans="1:6" x14ac:dyDescent="0.25">
      <c r="A120" s="75" t="s">
        <v>76</v>
      </c>
      <c r="B120" s="106" t="s">
        <v>77</v>
      </c>
      <c r="C120" s="76"/>
      <c r="D120" s="76"/>
      <c r="E120" s="98"/>
      <c r="F120" s="74"/>
    </row>
    <row r="121" spans="1:6" ht="69" x14ac:dyDescent="0.25">
      <c r="A121" s="23" t="s">
        <v>78</v>
      </c>
      <c r="B121" s="7" t="s">
        <v>187</v>
      </c>
      <c r="C121" s="11" t="s">
        <v>29</v>
      </c>
      <c r="D121" s="8">
        <v>60</v>
      </c>
      <c r="E121" s="94"/>
      <c r="F121" s="26">
        <f t="shared" ref="F121:F132" si="9">D121*E121</f>
        <v>0</v>
      </c>
    </row>
    <row r="122" spans="1:6" ht="69" x14ac:dyDescent="0.25">
      <c r="A122" s="23" t="s">
        <v>80</v>
      </c>
      <c r="B122" s="7" t="s">
        <v>208</v>
      </c>
      <c r="C122" s="11" t="s">
        <v>29</v>
      </c>
      <c r="D122" s="8">
        <v>167</v>
      </c>
      <c r="E122" s="94"/>
      <c r="F122" s="26">
        <f t="shared" si="9"/>
        <v>0</v>
      </c>
    </row>
    <row r="123" spans="1:6" ht="69" x14ac:dyDescent="0.25">
      <c r="A123" s="23" t="s">
        <v>82</v>
      </c>
      <c r="B123" s="77" t="s">
        <v>83</v>
      </c>
      <c r="C123" s="11" t="s">
        <v>29</v>
      </c>
      <c r="D123" s="11">
        <f>130*4</f>
        <v>520</v>
      </c>
      <c r="E123" s="22"/>
      <c r="F123" s="26">
        <f t="shared" si="9"/>
        <v>0</v>
      </c>
    </row>
    <row r="124" spans="1:6" ht="14.4" thickBot="1" x14ac:dyDescent="0.3">
      <c r="A124" s="68"/>
      <c r="B124" s="49" t="s">
        <v>84</v>
      </c>
      <c r="C124" s="69"/>
      <c r="D124" s="69"/>
      <c r="E124" s="95"/>
      <c r="F124" s="70">
        <f>SUM(F121:F123)</f>
        <v>0</v>
      </c>
    </row>
    <row r="125" spans="1:6" x14ac:dyDescent="0.25">
      <c r="A125" s="75" t="s">
        <v>85</v>
      </c>
      <c r="B125" s="106" t="s">
        <v>86</v>
      </c>
      <c r="C125" s="76"/>
      <c r="D125" s="76"/>
      <c r="E125" s="98"/>
      <c r="F125" s="74"/>
    </row>
    <row r="126" spans="1:6" ht="16.2" x14ac:dyDescent="0.25">
      <c r="A126" s="23" t="s">
        <v>87</v>
      </c>
      <c r="B126" s="7" t="s">
        <v>88</v>
      </c>
      <c r="C126" s="11" t="s">
        <v>89</v>
      </c>
      <c r="D126" s="27">
        <f>2.5*2.5*0.33</f>
        <v>2.0625</v>
      </c>
      <c r="E126" s="94"/>
      <c r="F126" s="28">
        <f>D126*E126</f>
        <v>0</v>
      </c>
    </row>
    <row r="127" spans="1:6" ht="16.2" x14ac:dyDescent="0.25">
      <c r="A127" s="23" t="s">
        <v>90</v>
      </c>
      <c r="B127" s="7" t="s">
        <v>91</v>
      </c>
      <c r="C127" s="11" t="s">
        <v>89</v>
      </c>
      <c r="D127" s="27">
        <f>0.05*2.5*2.5</f>
        <v>0.3125</v>
      </c>
      <c r="E127" s="94"/>
      <c r="F127" s="28">
        <f t="shared" ref="F127:F131" si="10">D127*E127</f>
        <v>0</v>
      </c>
    </row>
    <row r="128" spans="1:6" ht="30" x14ac:dyDescent="0.25">
      <c r="A128" s="23" t="s">
        <v>92</v>
      </c>
      <c r="B128" s="7" t="s">
        <v>93</v>
      </c>
      <c r="C128" s="11" t="s">
        <v>89</v>
      </c>
      <c r="D128" s="27">
        <f>2.5*2.5*0.15</f>
        <v>0.9375</v>
      </c>
      <c r="E128" s="94"/>
      <c r="F128" s="28">
        <f t="shared" si="10"/>
        <v>0</v>
      </c>
    </row>
    <row r="129" spans="1:6" ht="27.6" x14ac:dyDescent="0.25">
      <c r="A129" s="23" t="s">
        <v>94</v>
      </c>
      <c r="B129" s="7" t="s">
        <v>95</v>
      </c>
      <c r="C129" s="11" t="s">
        <v>89</v>
      </c>
      <c r="D129" s="113">
        <f>(2.3+2)*0.15*0.8*2</f>
        <v>1.0319999999999998</v>
      </c>
      <c r="E129" s="94"/>
      <c r="F129" s="28">
        <f>D129*E129</f>
        <v>0</v>
      </c>
    </row>
    <row r="130" spans="1:6" ht="16.2" x14ac:dyDescent="0.25">
      <c r="A130" s="23" t="s">
        <v>96</v>
      </c>
      <c r="B130" s="7" t="s">
        <v>97</v>
      </c>
      <c r="C130" s="11" t="s">
        <v>98</v>
      </c>
      <c r="D130" s="108">
        <f>2*0.8*4</f>
        <v>6.4</v>
      </c>
      <c r="E130" s="94"/>
      <c r="F130" s="28">
        <f t="shared" si="10"/>
        <v>0</v>
      </c>
    </row>
    <row r="131" spans="1:6" ht="16.2" x14ac:dyDescent="0.25">
      <c r="A131" s="23" t="s">
        <v>99</v>
      </c>
      <c r="B131" s="7" t="s">
        <v>100</v>
      </c>
      <c r="C131" s="11" t="s">
        <v>98</v>
      </c>
      <c r="D131" s="27">
        <f>2.3*0.8*4</f>
        <v>7.3599999999999994</v>
      </c>
      <c r="E131" s="94"/>
      <c r="F131" s="28">
        <f t="shared" si="10"/>
        <v>0</v>
      </c>
    </row>
    <row r="132" spans="1:6" ht="41.4" x14ac:dyDescent="0.25">
      <c r="A132" s="23" t="s">
        <v>101</v>
      </c>
      <c r="B132" s="7" t="s">
        <v>102</v>
      </c>
      <c r="C132" s="11" t="s">
        <v>16</v>
      </c>
      <c r="D132" s="8">
        <v>1</v>
      </c>
      <c r="E132" s="94"/>
      <c r="F132" s="26">
        <f t="shared" si="9"/>
        <v>0</v>
      </c>
    </row>
    <row r="133" spans="1:6" x14ac:dyDescent="0.25">
      <c r="A133" s="78"/>
      <c r="B133" s="47" t="s">
        <v>103</v>
      </c>
      <c r="C133" s="79"/>
      <c r="D133" s="80"/>
      <c r="E133" s="99"/>
      <c r="F133" s="81">
        <f>SUM(F126:F132)</f>
        <v>0</v>
      </c>
    </row>
    <row r="134" spans="1:6" x14ac:dyDescent="0.25">
      <c r="A134" s="82"/>
      <c r="B134" s="48" t="s">
        <v>104</v>
      </c>
      <c r="C134" s="83"/>
      <c r="D134" s="84">
        <v>16</v>
      </c>
      <c r="E134" s="100"/>
      <c r="F134" s="85"/>
    </row>
    <row r="135" spans="1:6" ht="14.4" thickBot="1" x14ac:dyDescent="0.3">
      <c r="A135" s="68"/>
      <c r="B135" s="49" t="s">
        <v>105</v>
      </c>
      <c r="C135" s="69"/>
      <c r="D135" s="86"/>
      <c r="E135" s="95"/>
      <c r="F135" s="70">
        <f>F133*D134</f>
        <v>0</v>
      </c>
    </row>
    <row r="136" spans="1:6" x14ac:dyDescent="0.25">
      <c r="A136" s="75" t="s">
        <v>106</v>
      </c>
      <c r="B136" s="106" t="s">
        <v>107</v>
      </c>
      <c r="C136" s="24"/>
      <c r="D136" s="118"/>
      <c r="E136" s="25"/>
      <c r="F136" s="87"/>
    </row>
    <row r="137" spans="1:6" ht="55.2" x14ac:dyDescent="0.25">
      <c r="A137" s="11" t="s">
        <v>108</v>
      </c>
      <c r="B137" s="7" t="s">
        <v>109</v>
      </c>
      <c r="C137" s="11" t="s">
        <v>16</v>
      </c>
      <c r="D137" s="110">
        <v>20</v>
      </c>
      <c r="E137" s="94"/>
      <c r="F137" s="28">
        <f>D137*E137</f>
        <v>0</v>
      </c>
    </row>
    <row r="138" spans="1:6" ht="27.6" x14ac:dyDescent="0.25">
      <c r="A138" s="11" t="s">
        <v>110</v>
      </c>
      <c r="B138" s="7" t="s">
        <v>111</v>
      </c>
      <c r="C138" s="11" t="s">
        <v>16</v>
      </c>
      <c r="D138" s="178">
        <v>10</v>
      </c>
      <c r="E138" s="94"/>
      <c r="F138" s="28">
        <f t="shared" ref="F138" si="11">D138*E138</f>
        <v>0</v>
      </c>
    </row>
    <row r="139" spans="1:6" ht="14.4" thickBot="1" x14ac:dyDescent="0.3">
      <c r="A139" s="11"/>
      <c r="B139" s="49" t="s">
        <v>112</v>
      </c>
      <c r="C139" s="69"/>
      <c r="D139" s="86"/>
      <c r="E139" s="95"/>
      <c r="F139" s="70">
        <f>SUM(F137:F138)</f>
        <v>0</v>
      </c>
    </row>
    <row r="140" spans="1:6" x14ac:dyDescent="0.25">
      <c r="A140" s="75" t="s">
        <v>113</v>
      </c>
      <c r="B140" s="107" t="s">
        <v>114</v>
      </c>
      <c r="C140" s="57"/>
      <c r="D140" s="57"/>
      <c r="E140" s="101"/>
      <c r="F140" s="87"/>
    </row>
    <row r="141" spans="1:6" ht="27.6" x14ac:dyDescent="0.25">
      <c r="A141" s="23" t="s">
        <v>115</v>
      </c>
      <c r="B141" s="7" t="s">
        <v>188</v>
      </c>
      <c r="C141" s="11" t="s">
        <v>16</v>
      </c>
      <c r="D141" s="11">
        <v>4</v>
      </c>
      <c r="E141" s="25"/>
      <c r="F141" s="26">
        <f>D141*E141</f>
        <v>0</v>
      </c>
    </row>
    <row r="142" spans="1:6" x14ac:dyDescent="0.25">
      <c r="A142" s="23" t="s">
        <v>117</v>
      </c>
      <c r="B142" s="7" t="s">
        <v>118</v>
      </c>
      <c r="C142" s="11" t="s">
        <v>16</v>
      </c>
      <c r="D142" s="11">
        <v>1</v>
      </c>
      <c r="E142" s="25"/>
      <c r="F142" s="31">
        <f t="shared" ref="F142:F143" si="12">D142*E142</f>
        <v>0</v>
      </c>
    </row>
    <row r="143" spans="1:6" ht="41.4" x14ac:dyDescent="0.25">
      <c r="A143" s="23" t="s">
        <v>119</v>
      </c>
      <c r="B143" s="7" t="s">
        <v>120</v>
      </c>
      <c r="C143" s="11" t="s">
        <v>16</v>
      </c>
      <c r="D143" s="11">
        <v>1</v>
      </c>
      <c r="E143" s="25"/>
      <c r="F143" s="31">
        <f t="shared" si="12"/>
        <v>0</v>
      </c>
    </row>
    <row r="144" spans="1:6" ht="14.4" thickBot="1" x14ac:dyDescent="0.3">
      <c r="A144" s="114"/>
      <c r="B144" s="115" t="s">
        <v>121</v>
      </c>
      <c r="C144" s="69"/>
      <c r="D144" s="86"/>
      <c r="E144" s="95"/>
      <c r="F144" s="70">
        <f>SUM(F141:F143)</f>
        <v>0</v>
      </c>
    </row>
    <row r="145" spans="1:6" ht="27.6" x14ac:dyDescent="0.25">
      <c r="A145" s="122" t="s">
        <v>122</v>
      </c>
      <c r="B145" s="107" t="s">
        <v>123</v>
      </c>
      <c r="C145" s="123"/>
      <c r="D145" s="123"/>
      <c r="E145" s="131"/>
      <c r="F145" s="132"/>
    </row>
    <row r="146" spans="1:6" x14ac:dyDescent="0.25">
      <c r="A146" s="124" t="s">
        <v>124</v>
      </c>
      <c r="B146" s="125" t="s">
        <v>125</v>
      </c>
      <c r="C146" s="126"/>
      <c r="D146" s="126"/>
      <c r="E146" s="133"/>
      <c r="F146" s="134"/>
    </row>
    <row r="147" spans="1:6" ht="15.6" x14ac:dyDescent="0.25">
      <c r="A147" s="23" t="s">
        <v>126</v>
      </c>
      <c r="B147" s="164" t="s">
        <v>127</v>
      </c>
      <c r="C147" s="11" t="s">
        <v>29</v>
      </c>
      <c r="D147" s="11">
        <f>4*12</f>
        <v>48</v>
      </c>
      <c r="E147" s="22"/>
      <c r="F147" s="26">
        <f>D147*E147</f>
        <v>0</v>
      </c>
    </row>
    <row r="148" spans="1:6" ht="31.2" x14ac:dyDescent="0.25">
      <c r="A148" s="23" t="s">
        <v>128</v>
      </c>
      <c r="B148" s="164" t="s">
        <v>129</v>
      </c>
      <c r="C148" s="11" t="s">
        <v>16</v>
      </c>
      <c r="D148" s="11">
        <v>4</v>
      </c>
      <c r="E148" s="22"/>
      <c r="F148" s="26">
        <f>D148*E148</f>
        <v>0</v>
      </c>
    </row>
    <row r="149" spans="1:6" x14ac:dyDescent="0.25">
      <c r="A149" s="124" t="s">
        <v>130</v>
      </c>
      <c r="B149" s="177" t="s">
        <v>131</v>
      </c>
      <c r="C149" s="157"/>
      <c r="D149" s="157"/>
      <c r="E149" s="158"/>
      <c r="F149" s="159"/>
    </row>
    <row r="150" spans="1:6" x14ac:dyDescent="0.25">
      <c r="A150" s="127" t="s">
        <v>132</v>
      </c>
      <c r="B150" s="128" t="s">
        <v>133</v>
      </c>
      <c r="C150" s="126" t="s">
        <v>29</v>
      </c>
      <c r="D150" s="126">
        <f>8*4</f>
        <v>32</v>
      </c>
      <c r="E150" s="22"/>
      <c r="F150" s="134">
        <f t="shared" ref="F150:F167" si="13">D150*E150</f>
        <v>0</v>
      </c>
    </row>
    <row r="151" spans="1:6" x14ac:dyDescent="0.25">
      <c r="A151" s="127" t="s">
        <v>134</v>
      </c>
      <c r="B151" s="128" t="s">
        <v>135</v>
      </c>
      <c r="C151" s="126" t="s">
        <v>16</v>
      </c>
      <c r="D151" s="126">
        <f>3*4</f>
        <v>12</v>
      </c>
      <c r="E151" s="22"/>
      <c r="F151" s="134">
        <f t="shared" si="13"/>
        <v>0</v>
      </c>
    </row>
    <row r="152" spans="1:6" x14ac:dyDescent="0.25">
      <c r="A152" s="127" t="s">
        <v>136</v>
      </c>
      <c r="B152" s="128" t="s">
        <v>137</v>
      </c>
      <c r="C152" s="126" t="s">
        <v>16</v>
      </c>
      <c r="D152" s="126">
        <v>4</v>
      </c>
      <c r="E152" s="22"/>
      <c r="F152" s="134">
        <f t="shared" si="13"/>
        <v>0</v>
      </c>
    </row>
    <row r="153" spans="1:6" ht="41.4" x14ac:dyDescent="0.25">
      <c r="A153" s="127" t="s">
        <v>138</v>
      </c>
      <c r="B153" s="128" t="s">
        <v>139</v>
      </c>
      <c r="C153" s="126" t="s">
        <v>29</v>
      </c>
      <c r="D153" s="126">
        <f>4*4</f>
        <v>16</v>
      </c>
      <c r="E153" s="22"/>
      <c r="F153" s="134">
        <f t="shared" si="13"/>
        <v>0</v>
      </c>
    </row>
    <row r="154" spans="1:6" ht="41.4" x14ac:dyDescent="0.25">
      <c r="A154" s="127" t="s">
        <v>140</v>
      </c>
      <c r="B154" s="128" t="s">
        <v>141</v>
      </c>
      <c r="C154" s="126" t="s">
        <v>142</v>
      </c>
      <c r="D154" s="126">
        <f>0.6*4</f>
        <v>2.4</v>
      </c>
      <c r="E154" s="22"/>
      <c r="F154" s="134">
        <f t="shared" si="13"/>
        <v>0</v>
      </c>
    </row>
    <row r="155" spans="1:6" ht="27.6" x14ac:dyDescent="0.25">
      <c r="A155" s="127" t="s">
        <v>143</v>
      </c>
      <c r="B155" s="128" t="s">
        <v>144</v>
      </c>
      <c r="C155" s="126" t="s">
        <v>142</v>
      </c>
      <c r="D155" s="126">
        <f>2.2*4</f>
        <v>8.8000000000000007</v>
      </c>
      <c r="E155" s="22"/>
      <c r="F155" s="134">
        <f t="shared" si="13"/>
        <v>0</v>
      </c>
    </row>
    <row r="156" spans="1:6" x14ac:dyDescent="0.25">
      <c r="A156" s="127" t="s">
        <v>145</v>
      </c>
      <c r="B156" s="128" t="s">
        <v>146</v>
      </c>
      <c r="C156" s="126" t="s">
        <v>16</v>
      </c>
      <c r="D156" s="126">
        <f>1*4</f>
        <v>4</v>
      </c>
      <c r="E156" s="22"/>
      <c r="F156" s="134">
        <f t="shared" si="13"/>
        <v>0</v>
      </c>
    </row>
    <row r="157" spans="1:6" ht="46.8" x14ac:dyDescent="0.25">
      <c r="A157" s="153" t="s">
        <v>147</v>
      </c>
      <c r="B157" s="154" t="s">
        <v>148</v>
      </c>
      <c r="C157" s="155" t="s">
        <v>16</v>
      </c>
      <c r="D157" s="155">
        <v>4</v>
      </c>
      <c r="E157" s="22"/>
      <c r="F157" s="156">
        <f t="shared" si="13"/>
        <v>0</v>
      </c>
    </row>
    <row r="158" spans="1:6" x14ac:dyDescent="0.25">
      <c r="A158" s="124" t="s">
        <v>149</v>
      </c>
      <c r="B158" s="125" t="s">
        <v>150</v>
      </c>
      <c r="C158" s="11"/>
      <c r="D158" s="57"/>
      <c r="E158" s="22"/>
      <c r="F158" s="145"/>
    </row>
    <row r="159" spans="1:6" ht="55.2" x14ac:dyDescent="0.25">
      <c r="A159" s="11" t="s">
        <v>151</v>
      </c>
      <c r="B159" s="7" t="s">
        <v>152</v>
      </c>
      <c r="C159" s="11" t="s">
        <v>16</v>
      </c>
      <c r="D159" s="8">
        <v>4</v>
      </c>
      <c r="E159" s="9"/>
      <c r="F159" s="134">
        <f t="shared" si="13"/>
        <v>0</v>
      </c>
    </row>
    <row r="160" spans="1:6" ht="27.6" x14ac:dyDescent="0.25">
      <c r="A160" s="11" t="s">
        <v>153</v>
      </c>
      <c r="B160" s="7" t="s">
        <v>154</v>
      </c>
      <c r="C160" s="8" t="s">
        <v>29</v>
      </c>
      <c r="D160" s="8">
        <f>13*4</f>
        <v>52</v>
      </c>
      <c r="E160" s="94"/>
      <c r="F160" s="134">
        <f t="shared" si="13"/>
        <v>0</v>
      </c>
    </row>
    <row r="161" spans="1:6" ht="27.6" x14ac:dyDescent="0.25">
      <c r="A161" s="11" t="s">
        <v>155</v>
      </c>
      <c r="B161" s="7" t="s">
        <v>156</v>
      </c>
      <c r="C161" s="11" t="s">
        <v>16</v>
      </c>
      <c r="D161" s="11">
        <v>4</v>
      </c>
      <c r="E161" s="94"/>
      <c r="F161" s="134">
        <f t="shared" si="13"/>
        <v>0</v>
      </c>
    </row>
    <row r="162" spans="1:6" ht="27.6" x14ac:dyDescent="0.25">
      <c r="A162" s="11" t="s">
        <v>157</v>
      </c>
      <c r="B162" s="7" t="s">
        <v>158</v>
      </c>
      <c r="C162" s="11" t="s">
        <v>29</v>
      </c>
      <c r="D162" s="11">
        <f>13*4</f>
        <v>52</v>
      </c>
      <c r="E162" s="22"/>
      <c r="F162" s="134">
        <f t="shared" si="13"/>
        <v>0</v>
      </c>
    </row>
    <row r="163" spans="1:6" ht="27.6" x14ac:dyDescent="0.25">
      <c r="A163" s="11" t="s">
        <v>159</v>
      </c>
      <c r="B163" s="7" t="s">
        <v>160</v>
      </c>
      <c r="C163" s="11" t="s">
        <v>24</v>
      </c>
      <c r="D163" s="11">
        <v>4</v>
      </c>
      <c r="E163" s="22"/>
      <c r="F163" s="134">
        <f t="shared" si="13"/>
        <v>0</v>
      </c>
    </row>
    <row r="164" spans="1:6" ht="55.2" x14ac:dyDescent="0.25">
      <c r="A164" s="11" t="s">
        <v>161</v>
      </c>
      <c r="B164" s="7" t="s">
        <v>162</v>
      </c>
      <c r="C164" s="11" t="s">
        <v>24</v>
      </c>
      <c r="D164" s="11">
        <v>4</v>
      </c>
      <c r="E164" s="22"/>
      <c r="F164" s="26">
        <f t="shared" si="13"/>
        <v>0</v>
      </c>
    </row>
    <row r="165" spans="1:6" ht="69" x14ac:dyDescent="0.25">
      <c r="A165" s="11" t="s">
        <v>163</v>
      </c>
      <c r="B165" s="16" t="s">
        <v>164</v>
      </c>
      <c r="C165" s="11" t="s">
        <v>16</v>
      </c>
      <c r="D165" s="11">
        <v>4</v>
      </c>
      <c r="E165" s="22"/>
      <c r="F165" s="26">
        <f t="shared" si="13"/>
        <v>0</v>
      </c>
    </row>
    <row r="166" spans="1:6" ht="69" x14ac:dyDescent="0.25">
      <c r="A166" s="11" t="s">
        <v>165</v>
      </c>
      <c r="B166" s="77" t="s">
        <v>166</v>
      </c>
      <c r="C166" s="11" t="s">
        <v>29</v>
      </c>
      <c r="D166" s="11">
        <f>130*4</f>
        <v>520</v>
      </c>
      <c r="E166" s="22"/>
      <c r="F166" s="26">
        <f t="shared" si="13"/>
        <v>0</v>
      </c>
    </row>
    <row r="167" spans="1:6" ht="41.4" x14ac:dyDescent="0.25">
      <c r="A167" s="11" t="s">
        <v>167</v>
      </c>
      <c r="B167" s="7" t="s">
        <v>168</v>
      </c>
      <c r="C167" s="11" t="s">
        <v>16</v>
      </c>
      <c r="D167" s="8">
        <v>16</v>
      </c>
      <c r="E167" s="94"/>
      <c r="F167" s="26">
        <f t="shared" si="13"/>
        <v>0</v>
      </c>
    </row>
    <row r="168" spans="1:6" ht="28.2" thickBot="1" x14ac:dyDescent="0.3">
      <c r="A168" s="138"/>
      <c r="B168" s="49" t="s">
        <v>169</v>
      </c>
      <c r="C168" s="69"/>
      <c r="D168" s="86"/>
      <c r="E168" s="95"/>
      <c r="F168" s="70">
        <f>SUM(F146:F167)</f>
        <v>0</v>
      </c>
    </row>
    <row r="169" spans="1:6" ht="27.6" x14ac:dyDescent="0.25">
      <c r="A169" s="75" t="s">
        <v>170</v>
      </c>
      <c r="B169" s="106" t="s">
        <v>171</v>
      </c>
      <c r="C169" s="24"/>
      <c r="D169" s="24"/>
      <c r="E169" s="25"/>
      <c r="F169" s="31"/>
    </row>
    <row r="170" spans="1:6" ht="96.6" x14ac:dyDescent="0.25">
      <c r="A170" s="23" t="s">
        <v>172</v>
      </c>
      <c r="B170" s="45" t="s">
        <v>173</v>
      </c>
      <c r="C170" s="24" t="s">
        <v>29</v>
      </c>
      <c r="D170" s="24">
        <f>(168.5+131.06)*2</f>
        <v>599.12</v>
      </c>
      <c r="E170" s="25"/>
      <c r="F170" s="26">
        <f t="shared" ref="F170:F172" si="14">D170*E170</f>
        <v>0</v>
      </c>
    </row>
    <row r="171" spans="1:6" ht="41.4" x14ac:dyDescent="0.25">
      <c r="A171" s="23" t="s">
        <v>174</v>
      </c>
      <c r="B171" s="71" t="s">
        <v>175</v>
      </c>
      <c r="C171" s="24" t="s">
        <v>16</v>
      </c>
      <c r="D171" s="24">
        <v>3</v>
      </c>
      <c r="E171" s="25"/>
      <c r="F171" s="26">
        <f t="shared" si="14"/>
        <v>0</v>
      </c>
    </row>
    <row r="172" spans="1:6" ht="27.6" x14ac:dyDescent="0.25">
      <c r="A172" s="23" t="s">
        <v>176</v>
      </c>
      <c r="B172" s="77" t="s">
        <v>177</v>
      </c>
      <c r="C172" s="24" t="s">
        <v>178</v>
      </c>
      <c r="D172" s="88">
        <f>(168.5*131.06)/10000</f>
        <v>2.208361</v>
      </c>
      <c r="E172" s="25"/>
      <c r="F172" s="26">
        <f t="shared" si="14"/>
        <v>0</v>
      </c>
    </row>
    <row r="173" spans="1:6" ht="28.2" thickBot="1" x14ac:dyDescent="0.3">
      <c r="A173" s="68"/>
      <c r="B173" s="49" t="s">
        <v>179</v>
      </c>
      <c r="C173" s="69"/>
      <c r="D173" s="86"/>
      <c r="E173" s="95"/>
      <c r="F173" s="70">
        <f>SUM(F170:F172)</f>
        <v>0</v>
      </c>
    </row>
    <row r="174" spans="1:6" x14ac:dyDescent="0.25">
      <c r="A174" s="89"/>
      <c r="B174" s="90" t="s">
        <v>180</v>
      </c>
      <c r="C174" s="91"/>
      <c r="D174" s="91"/>
      <c r="E174" s="102"/>
      <c r="F174" s="92">
        <f>F88+F101+F113+F119+F124+F135+F139+F144+F168+F173</f>
        <v>0</v>
      </c>
    </row>
    <row r="175" spans="1:6" x14ac:dyDescent="0.25">
      <c r="A175" s="33"/>
      <c r="B175" s="34" t="s">
        <v>181</v>
      </c>
      <c r="C175" s="35"/>
      <c r="D175" s="35"/>
      <c r="E175" s="36"/>
      <c r="F175" s="37">
        <f>F174*0.18</f>
        <v>0</v>
      </c>
    </row>
    <row r="176" spans="1:6" ht="14.4" thickBot="1" x14ac:dyDescent="0.3">
      <c r="A176" s="38"/>
      <c r="B176" s="93" t="s">
        <v>182</v>
      </c>
      <c r="C176" s="39"/>
      <c r="D176" s="39"/>
      <c r="E176" s="40"/>
      <c r="F176" s="41">
        <f>F174+F175</f>
        <v>0</v>
      </c>
    </row>
    <row r="177" spans="1:6" ht="14.4" thickTop="1" x14ac:dyDescent="0.25"/>
    <row r="180" spans="1:6" x14ac:dyDescent="0.25">
      <c r="A180" s="193" t="s">
        <v>251</v>
      </c>
      <c r="B180" s="193"/>
      <c r="C180" s="193"/>
      <c r="D180" s="193"/>
      <c r="E180" s="193"/>
      <c r="F180" s="193"/>
    </row>
    <row r="181" spans="1:6" ht="14.4" thickBot="1" x14ac:dyDescent="0.3"/>
    <row r="182" spans="1:6" ht="42" thickTop="1" x14ac:dyDescent="0.25">
      <c r="A182" s="50" t="s">
        <v>1</v>
      </c>
      <c r="B182" s="51" t="s">
        <v>2</v>
      </c>
      <c r="C182" s="51" t="s">
        <v>4</v>
      </c>
      <c r="D182" s="52" t="s">
        <v>235</v>
      </c>
      <c r="E182" s="53" t="s">
        <v>236</v>
      </c>
      <c r="F182" s="54" t="s">
        <v>237</v>
      </c>
    </row>
    <row r="183" spans="1:6" ht="27.6" x14ac:dyDescent="0.25">
      <c r="A183" s="181">
        <v>1</v>
      </c>
      <c r="B183" s="182" t="s">
        <v>253</v>
      </c>
      <c r="C183" s="35">
        <v>1</v>
      </c>
      <c r="D183" s="36">
        <f>F74</f>
        <v>0</v>
      </c>
      <c r="E183" s="36">
        <f>D183*18%</f>
        <v>0</v>
      </c>
      <c r="F183" s="37">
        <f>D183+E183</f>
        <v>0</v>
      </c>
    </row>
    <row r="184" spans="1:6" ht="27.6" x14ac:dyDescent="0.25">
      <c r="A184" s="181">
        <v>2</v>
      </c>
      <c r="B184" s="182" t="s">
        <v>254</v>
      </c>
      <c r="C184" s="35">
        <v>1</v>
      </c>
      <c r="D184" s="36">
        <f>F174</f>
        <v>0</v>
      </c>
      <c r="E184" s="36">
        <f>D184*18%</f>
        <v>0</v>
      </c>
      <c r="F184" s="37">
        <f>D184+E184</f>
        <v>0</v>
      </c>
    </row>
    <row r="185" spans="1:6" ht="14.4" thickBot="1" x14ac:dyDescent="0.3">
      <c r="A185" s="183">
        <v>3</v>
      </c>
      <c r="B185" s="184" t="s">
        <v>252</v>
      </c>
      <c r="C185" s="185"/>
      <c r="D185" s="186">
        <f>D183+D184</f>
        <v>0</v>
      </c>
      <c r="E185" s="186">
        <f>SUM(E183:E184)</f>
        <v>0</v>
      </c>
      <c r="F185" s="187">
        <f>SUM(F183:F184)</f>
        <v>0</v>
      </c>
    </row>
    <row r="186" spans="1:6" ht="14.4" thickTop="1" x14ac:dyDescent="0.25"/>
  </sheetData>
  <mergeCells count="10">
    <mergeCell ref="H1:J1"/>
    <mergeCell ref="A4:F4"/>
    <mergeCell ref="A5:F5"/>
    <mergeCell ref="B12:E12"/>
    <mergeCell ref="A2:F2"/>
    <mergeCell ref="A180:F180"/>
    <mergeCell ref="A80:F80"/>
    <mergeCell ref="A81:F81"/>
    <mergeCell ref="B88:E88"/>
    <mergeCell ref="A1:F1"/>
  </mergeCells>
  <phoneticPr fontId="15"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BFAENABEL-680963957-128349</_dlc_DocId>
    <_dlc_DocIdUrl xmlns="508ba6eb-9e09-4fd5-92f2-2d9921329f2d">
      <Url>https://enabelbe.sharepoint.com/sites/BFA/_layouts/15/DocIdRedir.aspx?ID=BFAENABEL-680963957-128349</Url>
      <Description>BFAENABEL-680963957-128349</Description>
    </_dlc_DocIdUrl>
    <lcf76f155ced4ddcb4097134ff3c332f xmlns="017ef222-b715-482d-b25e-e029bead7086">
      <Terms xmlns="http://schemas.microsoft.com/office/infopath/2007/PartnerControls"/>
    </lcf76f155ced4ddcb4097134ff3c332f>
    <e2b781e9cad840cd89b90f5a7e989839 xmlns="14a9c00f-d9e3-4eb9-aad3-f69239d17d9c">
      <Terms xmlns="http://schemas.microsoft.com/office/infopath/2007/PartnerControls"/>
    </e2b781e9cad840cd89b90f5a7e989839>
    <l9d65098618b4a8fbbe87718e7187e6b xmlns="14a9c00f-d9e3-4eb9-aad3-f69239d17d9c">
      <Terms xmlns="http://schemas.microsoft.com/office/infopath/2007/PartnerControls"/>
    </l9d65098618b4a8fbbe87718e7187e6b>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3F8AC8-9280-4653-933A-FF48EE65F656}">
  <ds:schemaRefs>
    <ds:schemaRef ds:uri="http://schemas.microsoft.com/sharepoint/v3/contenttype/forms"/>
  </ds:schemaRefs>
</ds:datastoreItem>
</file>

<file path=customXml/itemProps2.xml><?xml version="1.0" encoding="utf-8"?>
<ds:datastoreItem xmlns:ds="http://schemas.openxmlformats.org/officeDocument/2006/customXml" ds:itemID="{9FC71E0E-5A60-44BC-A6ED-2740DB05B10A}">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dadf567c-1b5f-49a6-9ed4-d3788a8dc5cc"/>
    <ds:schemaRef ds:uri="508ba6eb-9e09-4fd5-92f2-2d9921329f2d"/>
    <ds:schemaRef ds:uri="017ef222-b715-482d-b25e-e029bead7086"/>
  </ds:schemaRefs>
</ds:datastoreItem>
</file>

<file path=customXml/itemProps3.xml><?xml version="1.0" encoding="utf-8"?>
<ds:datastoreItem xmlns:ds="http://schemas.openxmlformats.org/officeDocument/2006/customXml" ds:itemID="{2C8E0CA8-0831-4895-B6F6-ECA86EB7C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9EB1FD-C5FB-4BCE-8511-C11EB540850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Lot 1</vt:lpstr>
      <vt:lpstr>Lot 2</vt:lpstr>
      <vt:lpstr>Lot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HIEN, Hermann</cp:lastModifiedBy>
  <cp:revision/>
  <dcterms:created xsi:type="dcterms:W3CDTF">2024-12-18T10:21:28Z</dcterms:created>
  <dcterms:modified xsi:type="dcterms:W3CDTF">2026-01-07T17:30:21Z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bcbabb36-1f2c-4518-9a97-b72827b60810</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