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enabelbe.sharepoint.com/sites/BFA/Contracts/21_Marchés_Publics/BFA2100111_Climat/BFA21001-10095/2_CSC/"/>
    </mc:Choice>
  </mc:AlternateContent>
  <xr:revisionPtr revIDLastSave="234" documentId="13_ncr:1_{9C8DA367-921C-4E77-A1A5-0F1A6CD525AA}" xr6:coauthVersionLast="47" xr6:coauthVersionMax="47" xr10:uidLastSave="{737B3608-0B38-47BC-A69C-7549C091E270}"/>
  <bookViews>
    <workbookView xWindow="-108" yWindow="-108" windowWidth="23256" windowHeight="12456" activeTab="1" xr2:uid="{00000000-000D-0000-FFFF-FFFF00000000}"/>
  </bookViews>
  <sheets>
    <sheet name="JN Bik-baskoure" sheetId="23" r:id="rId1"/>
    <sheet name="JN Largo" sheetId="26" r:id="rId2"/>
    <sheet name="5-PM Daze" sheetId="1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26" l="1"/>
  <c r="F66" i="26"/>
  <c r="F65" i="26"/>
  <c r="F64" i="26"/>
  <c r="F61" i="26"/>
  <c r="F60" i="26"/>
  <c r="F59" i="26"/>
  <c r="F62" i="26" s="1"/>
  <c r="F56" i="26"/>
  <c r="F55" i="26"/>
  <c r="F54" i="26"/>
  <c r="F53" i="26"/>
  <c r="F52" i="26"/>
  <c r="F51" i="26"/>
  <c r="F50" i="26"/>
  <c r="F49" i="26"/>
  <c r="F48" i="26"/>
  <c r="F47" i="26"/>
  <c r="F44" i="26"/>
  <c r="F43" i="26"/>
  <c r="F42" i="26"/>
  <c r="F41" i="26"/>
  <c r="F40" i="26"/>
  <c r="F39" i="26"/>
  <c r="F38" i="26"/>
  <c r="F37" i="26"/>
  <c r="F36" i="26"/>
  <c r="F35" i="26"/>
  <c r="F34" i="26"/>
  <c r="F31" i="26"/>
  <c r="F30" i="26"/>
  <c r="F32" i="26" s="1"/>
  <c r="F26" i="26"/>
  <c r="F25" i="26"/>
  <c r="F24" i="26"/>
  <c r="F23" i="26"/>
  <c r="F21" i="26"/>
  <c r="F19" i="26"/>
  <c r="F18" i="26"/>
  <c r="F17" i="26"/>
  <c r="F16" i="26"/>
  <c r="F15" i="26"/>
  <c r="F14" i="26"/>
  <c r="F13" i="26"/>
  <c r="F11" i="26"/>
  <c r="F10" i="26"/>
  <c r="F9" i="26"/>
  <c r="F8" i="26"/>
  <c r="F6" i="26"/>
  <c r="F5" i="26"/>
  <c r="F68" i="26" l="1"/>
  <c r="F57" i="26"/>
  <c r="F45" i="26"/>
  <c r="F27" i="26"/>
  <c r="F69" i="26" s="1"/>
  <c r="F67" i="23"/>
  <c r="F66" i="23"/>
  <c r="F65" i="23"/>
  <c r="F64" i="23"/>
  <c r="F61" i="23"/>
  <c r="F60" i="23"/>
  <c r="F59" i="23"/>
  <c r="F56" i="23"/>
  <c r="F55" i="23"/>
  <c r="F54" i="23"/>
  <c r="F53" i="23"/>
  <c r="F52" i="23"/>
  <c r="F51" i="23"/>
  <c r="F50" i="23"/>
  <c r="F49" i="23"/>
  <c r="F48" i="23"/>
  <c r="F47" i="23"/>
  <c r="F44" i="23"/>
  <c r="F43" i="23"/>
  <c r="F42" i="23"/>
  <c r="F41" i="23"/>
  <c r="F40" i="23"/>
  <c r="F39" i="23"/>
  <c r="F38" i="23"/>
  <c r="F37" i="23"/>
  <c r="F36" i="23"/>
  <c r="F35" i="23"/>
  <c r="F34" i="23"/>
  <c r="F26" i="23"/>
  <c r="F25" i="23"/>
  <c r="F24" i="23"/>
  <c r="F23" i="23"/>
  <c r="F21" i="23"/>
  <c r="F19" i="23"/>
  <c r="F18" i="23"/>
  <c r="F17" i="23"/>
  <c r="F16" i="23"/>
  <c r="F15" i="23"/>
  <c r="F14" i="23"/>
  <c r="F13" i="23"/>
  <c r="F11" i="23"/>
  <c r="F10" i="23"/>
  <c r="F9" i="23"/>
  <c r="F8" i="23"/>
  <c r="F6" i="23"/>
  <c r="F5" i="23"/>
  <c r="F31" i="23"/>
  <c r="F30" i="23"/>
  <c r="F32" i="23" l="1"/>
  <c r="F27" i="23"/>
  <c r="F45" i="23"/>
  <c r="F68" i="23"/>
  <c r="F62" i="23"/>
  <c r="F57" i="23"/>
  <c r="F69" i="23" l="1"/>
  <c r="D65" i="13"/>
  <c r="F65" i="13" s="1"/>
  <c r="D63" i="13"/>
  <c r="D44" i="13"/>
  <c r="D33" i="13"/>
  <c r="E25" i="13"/>
  <c r="F68" i="13"/>
  <c r="F67" i="13"/>
  <c r="F66" i="13"/>
  <c r="F64" i="13"/>
  <c r="F63" i="13"/>
  <c r="F60" i="13"/>
  <c r="F59" i="13"/>
  <c r="F58" i="13"/>
  <c r="F53" i="13"/>
  <c r="D52" i="13"/>
  <c r="F52" i="13" s="1"/>
  <c r="D51" i="13"/>
  <c r="F51" i="13" s="1"/>
  <c r="D50" i="13"/>
  <c r="F50" i="13" s="1"/>
  <c r="D49" i="13"/>
  <c r="F49" i="13" s="1"/>
  <c r="D48" i="13"/>
  <c r="F48" i="13" s="1"/>
  <c r="D47" i="13"/>
  <c r="F47" i="13" s="1"/>
  <c r="F44" i="13"/>
  <c r="F43" i="13"/>
  <c r="F42" i="13"/>
  <c r="F39" i="13"/>
  <c r="F38" i="13"/>
  <c r="F37" i="13"/>
  <c r="F34" i="13"/>
  <c r="F33" i="13"/>
  <c r="F32" i="13"/>
  <c r="F31" i="13"/>
  <c r="F30" i="13"/>
  <c r="F29" i="13"/>
  <c r="D28" i="13"/>
  <c r="F28" i="13" s="1"/>
  <c r="F27" i="13"/>
  <c r="F26" i="13"/>
  <c r="F25" i="13"/>
  <c r="F22" i="13"/>
  <c r="F21" i="13"/>
  <c r="F20" i="13"/>
  <c r="F19" i="13"/>
  <c r="F18" i="13"/>
  <c r="F17" i="13"/>
  <c r="F16" i="13"/>
  <c r="F15" i="13"/>
  <c r="F14" i="13"/>
  <c r="F13" i="13"/>
  <c r="F12" i="13"/>
  <c r="F9" i="13"/>
  <c r="F8" i="13"/>
  <c r="F7" i="13"/>
  <c r="F10" i="13" l="1"/>
  <c r="F40" i="13"/>
  <c r="F61" i="13"/>
  <c r="F69" i="13"/>
  <c r="F45" i="13"/>
  <c r="F35" i="13"/>
  <c r="F54" i="13"/>
  <c r="F56" i="13" s="1"/>
  <c r="F23" i="13"/>
  <c r="F70" i="13" l="1"/>
  <c r="F71" i="13" s="1"/>
  <c r="F72" i="13" s="1"/>
</calcChain>
</file>

<file path=xl/sharedStrings.xml><?xml version="1.0" encoding="utf-8"?>
<sst xmlns="http://schemas.openxmlformats.org/spreadsheetml/2006/main" count="526" uniqueCount="219">
  <si>
    <t>DEVIS QUANTITATIF ET ESTIMATIF DES TRAVAUX</t>
  </si>
  <si>
    <t xml:space="preserve">N° </t>
  </si>
  <si>
    <t>Désignation</t>
  </si>
  <si>
    <t>Unité</t>
  </si>
  <si>
    <t>Quantité</t>
  </si>
  <si>
    <t>Prix Unitaire (FCFA)</t>
  </si>
  <si>
    <t>Prix Total (FCFA)</t>
  </si>
  <si>
    <t>I</t>
  </si>
  <si>
    <t>PRIX GENERAUX</t>
  </si>
  <si>
    <t>1.1</t>
  </si>
  <si>
    <t>Amenée et repli du matériel, installation du chantier</t>
  </si>
  <si>
    <t>ff</t>
  </si>
  <si>
    <t>1.2</t>
  </si>
  <si>
    <t>1.3</t>
  </si>
  <si>
    <t>Panneau d'identification du périmètre de dimension 1 00x 120 fixé sur un support de pied en IPN de 100 ancré de 0,50 m dans le sol et 1.00 m hors sol portant les indications qui seront précisées par le maitre d'ouvrage</t>
  </si>
  <si>
    <t>u</t>
  </si>
  <si>
    <t>TOTAL I: PRIX GENERAUX</t>
  </si>
  <si>
    <t>II</t>
  </si>
  <si>
    <t>2.1</t>
  </si>
  <si>
    <t>Construction de regard de tête de forage y compris butée et support conformément au plan joint</t>
  </si>
  <si>
    <t>2.2</t>
  </si>
  <si>
    <t>Fourniture, pose et raccordement d'équipements hydromécaniques (ventouse, coudes M/F, bride ronde filetée, compteur, clapet anti-retour, manomètre, pressostat, vanne, robinet de prise d'échantillon, mamellons) dans la tête de forage y compris butée et support conformément au plan joint</t>
  </si>
  <si>
    <t>ens</t>
  </si>
  <si>
    <t>2.3</t>
  </si>
  <si>
    <t>m</t>
  </si>
  <si>
    <t>2.6</t>
  </si>
  <si>
    <t>Fourniture et pose d'une colonne montante en PEHD DN75 PN16 y compris toutes sujétions</t>
  </si>
  <si>
    <t>2.7</t>
  </si>
  <si>
    <t xml:space="preserve">Fourniture, pose et raccordement d'un câble électrique U1000 R02V de 4x10 mm2 enterré sous PVC et signalé par grillage avertisseur pour l'alimentation de la boîte de raccordement dans l’abri tête </t>
  </si>
  <si>
    <t>2.8</t>
  </si>
  <si>
    <t xml:space="preserve">Fourniture, pose et raccordement d’un câble électrique à immersion permanente de 4x4 mm2 pour l’alimentation de l’électropompe à partir de la boîte de raccordement dans l’abri tête de forage ,  y compris toutes sujétions </t>
  </si>
  <si>
    <t>2.9</t>
  </si>
  <si>
    <t>Fourniture, pose et raccordement d'un câble électrique U1000 R02V de 2x1 mm²  pour l'asservissement surpression de l'électropompe à la boîte de raccordement dans l'abri tête de forage, y compris toutes sujétions</t>
  </si>
  <si>
    <t>2.10</t>
  </si>
  <si>
    <t>Fourniture, pose et raccordement des câbles d'électrode de niveau à immersion de  permanante de 2x1.5 mm² des électrodes dans le forage à la boîte de raccordement dans l’abri tête de forage y compris toutes sujétions</t>
  </si>
  <si>
    <t>2.11</t>
  </si>
  <si>
    <t xml:space="preserve">Fourniture et pose de raccordement étanche d’indice de protection minimale IP 56 équipé de bornier de raccordement </t>
  </si>
  <si>
    <t>Fourniture, pose et raccordement d'un coffret étanche équipée de bornes de jonction pour le raccordement des câbles dans l'abri de la tête de forage, y compris toutes sujétions</t>
  </si>
  <si>
    <t>Fourniture, pose et raccordement de sonde de détection de niveau trop plein ( flotteur électrique , flotteur mecanique ou pressostat double seuil )</t>
  </si>
  <si>
    <t>III</t>
  </si>
  <si>
    <t>3.1</t>
  </si>
  <si>
    <t>3.3</t>
  </si>
  <si>
    <t>Structure support triangulée inclinaison sud zéro, 15°conformément aux plans y compris plateforme antibourbier en béton ordinaire dosé à 300 Kg/m3, d'épaisseur 15 cm et toutes sujétions</t>
  </si>
  <si>
    <t>3.5</t>
  </si>
  <si>
    <t>3.6</t>
  </si>
  <si>
    <t>Fourniture, pose et raccordement de Câble H07RN-F 2X10mm² pour le raccordement entre les panneaux solaires photovoltaïque et le Controleur (dans le local technique)</t>
  </si>
  <si>
    <t>ml</t>
  </si>
  <si>
    <t>3.7</t>
  </si>
  <si>
    <t>Fourniture, pose et raccordement d'un parafoudre DC 600-1000V, y compris toute sujétion</t>
  </si>
  <si>
    <t>3.8</t>
  </si>
  <si>
    <t>Fourniture, pose et raccordement d'un coupe circuit  CC pour la partie continu y compris toute sujétion</t>
  </si>
  <si>
    <t>3.9</t>
  </si>
  <si>
    <t>Fourniture, pose et raccordement d'un coupe circuit sectionneur  AC pour la partie alternatif , y compris toute sujétion</t>
  </si>
  <si>
    <r>
      <t>m</t>
    </r>
    <r>
      <rPr>
        <vertAlign val="superscript"/>
        <sz val="11"/>
        <color theme="1"/>
        <rFont val="Arial Narrow"/>
        <family val="2"/>
      </rPr>
      <t>2</t>
    </r>
  </si>
  <si>
    <r>
      <t>m</t>
    </r>
    <r>
      <rPr>
        <vertAlign val="superscript"/>
        <sz val="11"/>
        <color theme="1"/>
        <rFont val="Arial Narrow"/>
        <family val="2"/>
      </rPr>
      <t>3</t>
    </r>
  </si>
  <si>
    <t>6.2</t>
  </si>
  <si>
    <t>6.3</t>
  </si>
  <si>
    <t>V</t>
  </si>
  <si>
    <t>5.2</t>
  </si>
  <si>
    <t>5.3</t>
  </si>
  <si>
    <t>TOTAL V: RESERVOIR (NOMBRE: 02)</t>
  </si>
  <si>
    <t>VI</t>
  </si>
  <si>
    <t>RESEAU DE CONDUITES</t>
  </si>
  <si>
    <t>Fourniture et pose de conduite PVC DN 90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</si>
  <si>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6.4</t>
  </si>
  <si>
    <t>Fourniture et pose de tuyau PVC pression DN 63 PN10 pour conduites secondaires y compris toutes sujétions (déblai et remblai de tranchée (prof.min: 0,80 m), lit de sable ép: 0,10 m, grillage avertisseur, pièces raccords et spéciales, raccordements diverses, tests divers, rinçage, bornes de répérage à chaque 25 m, etc)</t>
  </si>
  <si>
    <t>TOTAL VI: RESEAU DE CONDUITES</t>
  </si>
  <si>
    <t>VII</t>
  </si>
  <si>
    <t>7.1</t>
  </si>
  <si>
    <t>7.2</t>
  </si>
  <si>
    <r>
      <t>Béton de propreté dosé à 150kg/m</t>
    </r>
    <r>
      <rPr>
        <vertAlign val="superscript"/>
        <sz val="11"/>
        <color theme="1"/>
        <rFont val="Arial Narrow"/>
        <family val="2"/>
      </rPr>
      <t>3</t>
    </r>
    <r>
      <rPr>
        <sz val="11"/>
        <color theme="1"/>
        <rFont val="Arial Narrow"/>
        <family val="2"/>
      </rPr>
      <t>(ep. 0,05)</t>
    </r>
  </si>
  <si>
    <t>7.3</t>
  </si>
  <si>
    <t>7.4</t>
  </si>
  <si>
    <t>7.7</t>
  </si>
  <si>
    <t xml:space="preserve">Enduit étanche intérieur au mortier de ciment </t>
  </si>
  <si>
    <t xml:space="preserve">Enduit extérieur </t>
  </si>
  <si>
    <t xml:space="preserve">Fourniture et pose de colonne en galva et robinet de puisage DN 50 (2") au droit des bassins de stockage conformément aux plans y compris toutes sujétions </t>
  </si>
  <si>
    <t>Sous total pour un (01) bassin (a)</t>
  </si>
  <si>
    <t>Nombre de bassins (b)</t>
  </si>
  <si>
    <t>TOTAL VII BASSINS DE STOCKAGE: (a) x (b)</t>
  </si>
  <si>
    <t>VIII</t>
  </si>
  <si>
    <t>REGARDS DIVERS ET ROBINETERIE</t>
  </si>
  <si>
    <t>8.1</t>
  </si>
  <si>
    <t>Regards équipés de vanne DN 63 en fonte à l'entrée des conduites sécondaires conformément aux plans et toutes sujétions</t>
  </si>
  <si>
    <t>8.3</t>
  </si>
  <si>
    <t>Regards de vidange équipé conformément aux plans et toutes sujétions</t>
  </si>
  <si>
    <t>TOTAL VIII REGARDS DIVERS ET ROBINETERIE</t>
  </si>
  <si>
    <t>IX</t>
  </si>
  <si>
    <t>9.1</t>
  </si>
  <si>
    <t>9.2</t>
  </si>
  <si>
    <t>9.3</t>
  </si>
  <si>
    <t>Nettoyage général y compris abattage d'arbres de la superficie à aménager</t>
  </si>
  <si>
    <t>ha</t>
  </si>
  <si>
    <t>9.4</t>
  </si>
  <si>
    <t>Sous solage</t>
  </si>
  <si>
    <t>9.5</t>
  </si>
  <si>
    <t>Labour pulvérisé au tracteur</t>
  </si>
  <si>
    <t>TVA (18%)</t>
  </si>
  <si>
    <t>OUVRAGE DE CAPTAGE ET EQUIPEMENTS D'EXHAURE</t>
  </si>
  <si>
    <t xml:space="preserve">TOTAL II: OUVRAGE DE CAPTAGE ET EQUIPEMENTS D'EXHAURE </t>
  </si>
  <si>
    <t>SOURCE D'ENERGIE</t>
  </si>
  <si>
    <t xml:space="preserve">Puits de terre équipé et mise à la terre des équipements électromécaniques du forage, des masses métalliques et du neutre  y compris toutes sujétions </t>
  </si>
  <si>
    <t>TOTAL III: SOURCE D'ENERGIE</t>
  </si>
  <si>
    <t>Fourniture et pose de Polytank de 10 m 3 y compris tuyauterie d'alimentation, de distribution et de vidange, robinets vannes, désinfection, essais d'étanchéité, etc.</t>
  </si>
  <si>
    <t>Construction d'un regard au pied du château (by pass) et pose d'équipement complet y compris toute sujétion (vannes, compteurs, clapets, ventouse, etc)</t>
  </si>
  <si>
    <t>BASSINS DE STOCKAGE</t>
  </si>
  <si>
    <t>Fourniture et pose de robinets de puisage situé à 10 m du château d'eau comprenant conduite en PEHD DN32 et raccordement sur conduite de réseau , regard compteur et toutes sujétions</t>
  </si>
  <si>
    <t>TOTAL GENERAL HTVA</t>
  </si>
  <si>
    <t>TOTAL GENERAL TTC</t>
  </si>
  <si>
    <t>Fourniture et pose de conduite PVC DN 110 PN10 pour conduites principales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</si>
  <si>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portail d'accès métallique à double battant dont chaque battant a une largeur de 1,25 m et une hauteur de 1,50 m conformément aux plans de conformément au plan et toutes sujétions</t>
  </si>
  <si>
    <t>9.6</t>
  </si>
  <si>
    <t>Fourniture et pose de portail d'accès métallique à battant unique de 1,25 m de largeur et de 1,50 m de hauteur conformément aux plans de conformément au plan et toutes sujétions</t>
  </si>
  <si>
    <t>3.10</t>
  </si>
  <si>
    <t>8.2</t>
  </si>
  <si>
    <t>Support métallique de hauteur sous cuve de 10 m conformément aux plans</t>
  </si>
  <si>
    <t>Fourniture et pose de clôture en grillage confectionnée avec du fil de fer galvanisé de diamètre 3 mm avec mailles 5 cm de hauteur 1,50 m hors sol et 0,10 m ancré dans un béton ordinaire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</si>
  <si>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r>
      <rPr>
        <b/>
        <sz val="11"/>
        <color theme="1"/>
        <rFont val="Arial Narrow"/>
        <family val="2"/>
      </rPr>
      <t xml:space="preserve">RESERVOIR:  </t>
    </r>
    <r>
      <rPr>
        <sz val="11"/>
        <color theme="1"/>
        <rFont val="Arial Narrow"/>
        <family val="2"/>
      </rPr>
      <t xml:space="preserve">  Fourniture et pose de polytank de 10 m3 de hauteur sous cuve de 10 m, y compris l'ensemble des accessoires pour son alimentation, la distribution, la vidange, le trop plein, etc., l'ensemble des pièces de raccordement et un support métallique et ses fondations conformément aux plans et toutes sujétions</t>
    </r>
  </si>
  <si>
    <t>Fourniture et pose de clôture en grillage confectionnée avec du fil de fer galvanisé de diamètre 3 mm avec mailles 5 cm de hauteur 1,50 m hors sol et 0,10 m ancré dans un béton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</si>
  <si>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Implantation et parcellement, dossier d'exécution et plans de recollement</t>
  </si>
  <si>
    <t>Fourniture et pose d'une colonne montante en PEHD DN63 PN16 y compris toutes sujétions</t>
  </si>
  <si>
    <t>Fouille pour ancrage</t>
  </si>
  <si>
    <r>
      <t>Béton armé pour radier (ép. 15 cm) dosé à 350 kg/m</t>
    </r>
    <r>
      <rPr>
        <vertAlign val="superscript"/>
        <sz val="11"/>
        <color theme="1"/>
        <rFont val="Arial Narrow"/>
        <family val="2"/>
      </rPr>
      <t>3</t>
    </r>
    <r>
      <rPr>
        <sz val="11"/>
        <color theme="1"/>
        <rFont val="Arial Narrow"/>
        <family val="2"/>
      </rPr>
      <t xml:space="preserve"> conformément aux plans</t>
    </r>
  </si>
  <si>
    <t>Béton armé de 15 x 15 dosé à 350 kg/m3 pour parois conformément aux plans</t>
  </si>
  <si>
    <t>5.1</t>
  </si>
  <si>
    <t>7.5</t>
  </si>
  <si>
    <t>7.6</t>
  </si>
  <si>
    <t>TRAVAUX D'AMENAGEMENT DE 7 SITES DE 15 HA DE PERIMETRES MARAICHERS DANS LES REGIONS DU CENTRE-EST ET DU PLATEAU CENTRAL (BURKINA FASO)</t>
  </si>
  <si>
    <t xml:space="preserve">AMENAGEMENTS INTERNES / TRAVAUX DE TERRASSEMENT ET AUTRES </t>
  </si>
  <si>
    <t>Fourniture et pose de gabions 2x1x0,5 pour protection du périmètre</t>
  </si>
  <si>
    <t xml:space="preserve">TOTAL IX AMENAGEMENTS INTERNES / TRAVAUX DE TERRASSEMENT ET AUTRES </t>
  </si>
  <si>
    <t>2.4</t>
  </si>
  <si>
    <t>2.5</t>
  </si>
  <si>
    <t>3.2</t>
  </si>
  <si>
    <t>3.4</t>
  </si>
  <si>
    <t>Fourniture et pose de onduleur C/A triphasé 380/440V avec recherche de MPPT 2.2 KW série RSI de Grundfos y compris coffret étanche de protection</t>
  </si>
  <si>
    <t>5- Aménagement d'un périmètre maraicher dans le village de Dazé dans la commune de Tenkodogo</t>
  </si>
  <si>
    <t>Fourniture, pose et raccordement d'électropompe immergée type Grundfos de débit 9,10 m3/h et HMT 60 m y compris câble de sécurité en acier inoxydable, coffret de protection étanche du tableau de commande y compris inverseur de source et toutes sujétions</t>
  </si>
  <si>
    <t xml:space="preserve">Fourniture et installation d'un champ solaire photovoltaïque (14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</si>
  <si>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5.5 KW série RSI de Grundfos y compris coffret étanche de protection</t>
  </si>
  <si>
    <t>Etudes géotechniques</t>
  </si>
  <si>
    <t>IV</t>
  </si>
  <si>
    <t>4.1</t>
  </si>
  <si>
    <t xml:space="preserve">Fourniture et installation d'un champ solaire photovoltaïque (modules identiques de type monocristallin et de puissance 350  Wc, kits de raccordement,cadre en aluminium des PV, câbles de liaison, dispositif de protection des câbles sous module et toutes sujétions) </t>
  </si>
  <si>
    <t>Fourniture, pose et raccordement de Câble H07RN-F 2X10mm² pour le raccordement entre les panneaux solaires photovoltaïque et le Controleur</t>
  </si>
  <si>
    <t>Fourniture et pose de clôture en grillage confectionnée avec du fil de fer galvanisé de diamètre 2,5 mm avec mailles 5 cm de hauteur 1,50 m hors sol et 0,10 m ancré dans un béton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</si>
  <si>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Construction d'un regard au pied du château (by pass) et pose d'équipement complet y compris toute sujétion (vannes, compteurs, clapets, ventouse, floteur)</t>
  </si>
  <si>
    <t>Fourniture, pose et raccordement d'électropompe immergée type Grundfos de débit 5 m3/h et HMT 80 m y compris câble de sécurité en acier inoxydable, coffret de protection étanche du tableau de commande y compris inverseur de source et toutes sujétions</t>
  </si>
  <si>
    <t>Préparation, Amenée et Repli du matériel</t>
  </si>
  <si>
    <t>FF</t>
  </si>
  <si>
    <t>Déplacement inter-sites</t>
  </si>
  <si>
    <t>Implantation géophysique</t>
  </si>
  <si>
    <t>Montage et démontage de l’atelier de forage sur chaque site</t>
  </si>
  <si>
    <t>Forage dans les formations d’altération (12''1/4 )</t>
  </si>
  <si>
    <t>Forage dans les formations du socle au marteau fond de trou (8″)</t>
  </si>
  <si>
    <t>Fourniture et pose de tubes pleins en PVC 150/165mm y compris centreurs</t>
  </si>
  <si>
    <t>Fourniture et pose de crépines en PVC 150/165 y compris centreurs</t>
  </si>
  <si>
    <t>Fourniture et pose d’un massif filtrant de gravier calibré</t>
  </si>
  <si>
    <t>Fourniture et pose d’un barrage d’argile expansive</t>
  </si>
  <si>
    <t>Fourniture et pose d’un bouchon de pied</t>
  </si>
  <si>
    <t>Cimentation des 6 m supérieurs de l’espace annulaire</t>
  </si>
  <si>
    <t>Fourniture et pose d’une fermeture de forage en PVC vissée ou capot métallique boulonné</t>
  </si>
  <si>
    <t>Développement du forage (4 h minimum)</t>
  </si>
  <si>
    <t>Désinfection du forage</t>
  </si>
  <si>
    <t>Analyse physico chimique et bactériologique d’échantillons d’eau du forage y compris arsenics, métaux lourds et éléments volatiles.</t>
  </si>
  <si>
    <t>Équipement</t>
  </si>
  <si>
    <t>Foration</t>
  </si>
  <si>
    <t>Déplacement</t>
  </si>
  <si>
    <t>Développement du forage</t>
  </si>
  <si>
    <t>Essais de pompage</t>
  </si>
  <si>
    <t xml:space="preserve">Pompage par paliers (4 paliers discontinus et observation de remontée après chaque palier) </t>
  </si>
  <si>
    <t>Pompage longue durée de 72 h suivi de remontée de 24 h</t>
  </si>
  <si>
    <t xml:space="preserve">Fourniture et pose de robinets de puisage DN32 y compris lyre raccordement sur conduite de réseau , regard et compteur conformément au plan joint et toutes sujétions </t>
  </si>
  <si>
    <r>
      <rPr>
        <b/>
        <sz val="10.5"/>
        <color theme="1"/>
        <rFont val="Georgia"/>
        <family val="1"/>
      </rPr>
      <t xml:space="preserve">RESERVOIR:  </t>
    </r>
    <r>
      <rPr>
        <sz val="10.5"/>
        <color theme="1"/>
        <rFont val="Georgia"/>
        <family val="1"/>
      </rPr>
      <t xml:space="preserve">  Fourniture et pose d'un chateau métallique de 10 m3 y compris l'ensemble des canalisations d'alimentation, de distribution, de vidange, trop plein, by pass etc., l'ensemble des pièces de raccordement selon le plan joint (té, coude et toutes sujétions);  et la fondation en béton armé dosé à 400 kg/m3 et la plateforme en béton ordinaire dosé à 300 kg/m3; investigations géotechniques et notes de calculs et toutes sujetions</t>
    </r>
  </si>
  <si>
    <t>INSTALLION</t>
  </si>
  <si>
    <t>Implantation, dossier d'exécution et plans de recollement</t>
  </si>
  <si>
    <t>PHASE 1 : TRAVAUX DE REALISATION DE FORAGE POSITIF A GROS DEBIT</t>
  </si>
  <si>
    <t>5.4</t>
  </si>
  <si>
    <t>TOTAL PHASE 1</t>
  </si>
  <si>
    <t>PHASE 2 : TRAVAUX D'ALIMENTATION EN EAU</t>
  </si>
  <si>
    <t>I.1</t>
  </si>
  <si>
    <t>I.2</t>
  </si>
  <si>
    <t>II.1</t>
  </si>
  <si>
    <t>II.2</t>
  </si>
  <si>
    <t>II.3</t>
  </si>
  <si>
    <t>II.4</t>
  </si>
  <si>
    <t>II.5</t>
  </si>
  <si>
    <t>II.6</t>
  </si>
  <si>
    <t>II.7</t>
  </si>
  <si>
    <t>II.8</t>
  </si>
  <si>
    <t>II.9</t>
  </si>
  <si>
    <t>II.10</t>
  </si>
  <si>
    <t>II.11</t>
  </si>
  <si>
    <t>TOTAL II</t>
  </si>
  <si>
    <t>TOTAL I</t>
  </si>
  <si>
    <t>III.1</t>
  </si>
  <si>
    <t>III.2</t>
  </si>
  <si>
    <t>III.3</t>
  </si>
  <si>
    <t>III.4</t>
  </si>
  <si>
    <t>III.5</t>
  </si>
  <si>
    <t>III.6</t>
  </si>
  <si>
    <t>III.7</t>
  </si>
  <si>
    <t>III.8</t>
  </si>
  <si>
    <t>III.9</t>
  </si>
  <si>
    <t>III.10</t>
  </si>
  <si>
    <t>TOTAL III</t>
  </si>
  <si>
    <t>IV.1</t>
  </si>
  <si>
    <t>IV.2</t>
  </si>
  <si>
    <t>IV.3</t>
  </si>
  <si>
    <t>Château métallique de 10 m3 de hauteur sous cuve de 10 m conformément aux plans</t>
  </si>
  <si>
    <t>TOTAL IV</t>
  </si>
  <si>
    <t>V.1</t>
  </si>
  <si>
    <t>V.2</t>
  </si>
  <si>
    <t>V.3</t>
  </si>
  <si>
    <t>V.4</t>
  </si>
  <si>
    <t>Fourniture et pose de conduite PEHD DN 63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</si>
  <si>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tuyau PEHD pression DN 90 PN10 pour conduites secondaires y compris toutes sujétions (déblai et remblai de tranchée (prof.min: 0,80 m), lit de sable ép: 0,10 m, grillage avertisseur, pièces raccords et spéciales, raccordements diverses, tests divers, rinçage, bornes de répérage à chaque 25 m, etc)</t>
  </si>
  <si>
    <t>Fourniture et pose de tuyau PEHD pression DN 32 PN10 pour conduites secondaires y compris toutes sujétions (déblai et remblai de tranchée (prof.min: 0,80 m), lit de sable ép: 0,10 m, grillage avertisseur, pièces raccords et spéciales, raccordements diverses, tests divers, rinçage, bornes de répérage à chaque 25 m, etc)</t>
  </si>
  <si>
    <t>TOTAL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</si>
</sst>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 _€_-;\-* #,##0.00\ _€_-;_-* &quot;-&quot;??\ _€_-;_-@_-"/>
    <numFmt numFmtId="165" formatCode="_-* #,##0\ _€_-;\-* #,##0\ _€_-;_-* &quot;-&quot;??\ _€_-;_-@_-"/>
    <numFmt numFmtId="166" formatCode="_-* #,##0_-;\-* #,##0_-;_-* &quot;-&quot;??_-;_-@_-"/>
    <numFmt numFmtId="167" formatCode="_-* #,##0.00\ _F_B_-;\-* #,##0.00\ _F_B_-;_-* &quot;-&quot;??\ _F_B_-;_-@_-"/>
    <numFmt numFmtId="168" formatCode="0.000"/>
  </numFmts>
  <fonts count="24"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5"/>
      <color theme="1"/>
      <name val="Arial Narrow"/>
      <family val="2"/>
    </font>
    <font>
      <b/>
      <u/>
      <sz val="12.5"/>
      <color theme="1"/>
      <name val="Arial Narrow"/>
      <family val="2"/>
    </font>
    <font>
      <b/>
      <u/>
      <sz val="11"/>
      <color theme="1"/>
      <name val="Arial Narrow"/>
      <family val="2"/>
    </font>
    <font>
      <sz val="11"/>
      <color theme="1"/>
      <name val="Times New Roman"/>
      <family val="1"/>
    </font>
    <font>
      <vertAlign val="superscript"/>
      <sz val="11"/>
      <color theme="1"/>
      <name val="Arial Narrow"/>
      <family val="2"/>
    </font>
    <font>
      <sz val="10"/>
      <name val="Arial"/>
      <family val="2"/>
    </font>
    <font>
      <sz val="10"/>
      <color theme="1"/>
      <name val="Arial Narrow"/>
      <family val="2"/>
    </font>
    <font>
      <sz val="10"/>
      <color rgb="FF000000"/>
      <name val="Arial"/>
      <family val="2"/>
    </font>
    <font>
      <sz val="10"/>
      <name val="Arial"/>
      <family val="2"/>
    </font>
    <font>
      <sz val="12.5"/>
      <color theme="1"/>
      <name val="Arial Narrow"/>
      <family val="2"/>
    </font>
    <font>
      <b/>
      <sz val="14"/>
      <color theme="1"/>
      <name val="Arial Narrow"/>
      <family val="2"/>
    </font>
    <font>
      <b/>
      <sz val="12"/>
      <color theme="1"/>
      <name val="Arial Narrow"/>
      <family val="2"/>
    </font>
    <font>
      <sz val="12"/>
      <color theme="1"/>
      <name val="Arial Narrow"/>
      <family val="2"/>
    </font>
    <font>
      <b/>
      <sz val="10.5"/>
      <color theme="1"/>
      <name val="Georgia"/>
      <family val="1"/>
    </font>
    <font>
      <b/>
      <u/>
      <sz val="10.5"/>
      <color theme="1"/>
      <name val="Georgia"/>
      <family val="1"/>
    </font>
    <font>
      <sz val="10.5"/>
      <color theme="1"/>
      <name val="Georgia"/>
      <family val="1"/>
    </font>
    <font>
      <b/>
      <sz val="10.5"/>
      <color rgb="FF000000"/>
      <name val="Georgia"/>
      <family val="1"/>
    </font>
    <font>
      <sz val="10.5"/>
      <color rgb="FF000000"/>
      <name val="Georgia"/>
      <family val="1"/>
    </font>
    <font>
      <sz val="10.5"/>
      <color theme="1" tint="0.249977111117893"/>
      <name val="Georgia"/>
      <family val="1"/>
    </font>
    <font>
      <sz val="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59999389629810485"/>
        <bgColor indexed="64"/>
      </patternFill>
    </fill>
  </fills>
  <borders count="3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DashDot">
        <color indexed="64"/>
      </top>
      <bottom style="thin">
        <color indexed="64"/>
      </bottom>
      <diagonal/>
    </border>
    <border>
      <left style="thin">
        <color indexed="64"/>
      </left>
      <right style="thin">
        <color indexed="64"/>
      </right>
      <top style="mediumDashDot">
        <color indexed="64"/>
      </top>
      <bottom/>
      <diagonal/>
    </border>
    <border>
      <left style="thin">
        <color indexed="64"/>
      </left>
      <right style="double">
        <color indexed="64"/>
      </right>
      <top style="mediumDashDot">
        <color indexed="64"/>
      </top>
      <bottom/>
      <diagonal/>
    </border>
    <border>
      <left style="double">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double">
        <color indexed="64"/>
      </right>
      <top style="thin">
        <color indexed="64"/>
      </top>
      <bottom style="mediumDashDotDot">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auto="1"/>
      </left>
      <right style="thin">
        <color auto="1"/>
      </right>
      <top style="thin">
        <color auto="1"/>
      </top>
      <bottom style="double">
        <color auto="1"/>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DashDotDot">
        <color indexed="64"/>
      </top>
      <bottom style="thin">
        <color indexed="64"/>
      </bottom>
      <diagonal/>
    </border>
    <border>
      <left style="thin">
        <color indexed="64"/>
      </left>
      <right style="thin">
        <color indexed="64"/>
      </right>
      <top style="mediumDashDotDot">
        <color indexed="64"/>
      </top>
      <bottom style="thin">
        <color indexed="64"/>
      </bottom>
      <diagonal/>
    </border>
    <border>
      <left style="thin">
        <color indexed="64"/>
      </left>
      <right style="double">
        <color indexed="64"/>
      </right>
      <top style="mediumDashDotDot">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9" fillId="0" borderId="0"/>
    <xf numFmtId="0" fontId="9" fillId="0" borderId="0"/>
    <xf numFmtId="41" fontId="1" fillId="0" borderId="0" applyFont="0" applyFill="0" applyBorder="0" applyAlignment="0" applyProtection="0"/>
    <xf numFmtId="0" fontId="11" fillId="0" borderId="0"/>
    <xf numFmtId="164" fontId="9" fillId="0" borderId="0" applyFont="0" applyFill="0" applyBorder="0" applyAlignment="0" applyProtection="0"/>
    <xf numFmtId="164" fontId="1" fillId="0" borderId="0" applyFont="0" applyFill="0" applyBorder="0" applyAlignment="0" applyProtection="0"/>
    <xf numFmtId="167" fontId="9" fillId="0" borderId="0" applyFont="0" applyFill="0" applyBorder="0" applyAlignment="0" applyProtection="0"/>
    <xf numFmtId="0" fontId="12" fillId="0" borderId="0"/>
  </cellStyleXfs>
  <cellXfs count="172">
    <xf numFmtId="0" fontId="0" fillId="0" borderId="0" xfId="0"/>
    <xf numFmtId="0" fontId="2" fillId="0" borderId="0" xfId="0" applyFont="1" applyAlignment="1">
      <alignment vertical="center"/>
    </xf>
    <xf numFmtId="0" fontId="3" fillId="0" borderId="0" xfId="0" applyFont="1" applyAlignment="1">
      <alignment vertical="center"/>
    </xf>
    <xf numFmtId="3" fontId="6" fillId="0" borderId="0" xfId="0" applyNumberFormat="1" applyFont="1" applyAlignment="1">
      <alignment horizontal="center" vertical="center" wrapText="1"/>
    </xf>
    <xf numFmtId="0" fontId="2" fillId="0" borderId="0" xfId="0" applyFont="1"/>
    <xf numFmtId="0" fontId="2" fillId="3" borderId="0" xfId="0" applyFont="1" applyFill="1"/>
    <xf numFmtId="0" fontId="2" fillId="0" borderId="0" xfId="0" applyFont="1" applyAlignment="1">
      <alignment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3" fontId="2" fillId="0" borderId="5" xfId="1" applyNumberFormat="1" applyFont="1" applyFill="1" applyBorder="1" applyAlignment="1">
      <alignment horizontal="center" vertical="center" wrapText="1"/>
    </xf>
    <xf numFmtId="3" fontId="2" fillId="0" borderId="6" xfId="0" applyNumberFormat="1" applyFont="1" applyBorder="1" applyAlignment="1">
      <alignment horizontal="center" vertical="center"/>
    </xf>
    <xf numFmtId="0" fontId="2" fillId="0" borderId="5" xfId="0" applyFont="1" applyBorder="1" applyAlignment="1">
      <alignment horizontal="center" vertical="center" wrapText="1"/>
    </xf>
    <xf numFmtId="0" fontId="7" fillId="0" borderId="0" xfId="0" applyFont="1" applyAlignment="1">
      <alignment horizontal="left" vertical="center" wrapText="1"/>
    </xf>
    <xf numFmtId="166" fontId="0" fillId="0" borderId="0" xfId="2" applyNumberFormat="1"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3" fontId="2" fillId="3" borderId="5" xfId="1"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3" fontId="2" fillId="0" borderId="18"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41" fontId="2" fillId="0" borderId="6" xfId="6" applyFont="1" applyBorder="1" applyAlignment="1">
      <alignment horizontal="center" vertical="center" wrapText="1"/>
    </xf>
    <xf numFmtId="0" fontId="10" fillId="0" borderId="0" xfId="0" applyFont="1"/>
    <xf numFmtId="0" fontId="10" fillId="0" borderId="0" xfId="0" applyFont="1" applyAlignment="1">
      <alignment horizontal="left" vertical="center" wrapText="1"/>
    </xf>
    <xf numFmtId="3" fontId="2" fillId="0" borderId="1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xf numFmtId="0" fontId="2" fillId="0" borderId="5" xfId="0" applyFont="1" applyBorder="1"/>
    <xf numFmtId="0" fontId="2" fillId="0" borderId="5" xfId="0"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0" fontId="2" fillId="5" borderId="23" xfId="0" applyFont="1" applyFill="1" applyBorder="1"/>
    <xf numFmtId="0" fontId="2" fillId="5" borderId="25" xfId="0" applyFont="1" applyFill="1" applyBorder="1" applyAlignment="1">
      <alignment horizontal="center"/>
    </xf>
    <xf numFmtId="3" fontId="2" fillId="5" borderId="25" xfId="0" applyNumberFormat="1" applyFont="1" applyFill="1" applyBorder="1" applyAlignment="1">
      <alignment horizontal="center"/>
    </xf>
    <xf numFmtId="3" fontId="3" fillId="5" borderId="26" xfId="0" applyNumberFormat="1" applyFont="1" applyFill="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3" fontId="13" fillId="0" borderId="0" xfId="0" applyNumberFormat="1" applyFont="1"/>
    <xf numFmtId="0" fontId="2" fillId="0" borderId="18" xfId="0" applyFont="1" applyBorder="1" applyAlignment="1">
      <alignment horizontal="left" vertical="center" wrapText="1"/>
    </xf>
    <xf numFmtId="0" fontId="2" fillId="0" borderId="18" xfId="0" applyFont="1" applyBorder="1" applyAlignment="1">
      <alignment horizontal="center" vertical="center"/>
    </xf>
    <xf numFmtId="0" fontId="3" fillId="0" borderId="5" xfId="0" applyFont="1" applyBorder="1" applyAlignment="1">
      <alignment horizontal="left" vertical="center" wrapText="1"/>
    </xf>
    <xf numFmtId="0" fontId="3" fillId="0" borderId="18" xfId="0" applyFont="1" applyBorder="1" applyAlignment="1">
      <alignment horizontal="left" vertical="center" wrapText="1"/>
    </xf>
    <xf numFmtId="0" fontId="3" fillId="4" borderId="1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6" borderId="5"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3" fontId="3" fillId="0" borderId="5" xfId="0" applyNumberFormat="1" applyFont="1" applyBorder="1" applyAlignment="1">
      <alignment horizontal="center" vertical="center" wrapText="1"/>
    </xf>
    <xf numFmtId="3" fontId="2" fillId="0" borderId="6" xfId="1" applyNumberFormat="1" applyFont="1" applyFill="1" applyBorder="1" applyAlignment="1">
      <alignment horizontal="center" vertical="center"/>
    </xf>
    <xf numFmtId="0" fontId="3" fillId="2" borderId="4" xfId="0" applyFont="1" applyFill="1" applyBorder="1" applyAlignment="1">
      <alignment horizontal="center" vertical="center" wrapText="1"/>
    </xf>
    <xf numFmtId="3" fontId="3" fillId="2" borderId="6" xfId="1"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6" borderId="8" xfId="0" applyFont="1" applyFill="1" applyBorder="1" applyAlignment="1">
      <alignment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3" fillId="4" borderId="12" xfId="0" applyNumberFormat="1" applyFont="1" applyFill="1" applyBorder="1" applyAlignment="1">
      <alignment horizontal="center" vertical="center" wrapText="1"/>
    </xf>
    <xf numFmtId="0" fontId="2" fillId="0" borderId="18" xfId="0" applyFont="1" applyBorder="1" applyAlignment="1">
      <alignment vertical="center" wrapText="1"/>
    </xf>
    <xf numFmtId="0" fontId="15" fillId="0" borderId="14" xfId="0" applyFont="1" applyBorder="1" applyAlignment="1">
      <alignment horizontal="center" vertical="center" wrapText="1"/>
    </xf>
    <xf numFmtId="0" fontId="16" fillId="0" borderId="15" xfId="0" applyFont="1" applyBorder="1" applyAlignment="1">
      <alignment horizontal="center" vertical="center" wrapText="1"/>
    </xf>
    <xf numFmtId="3" fontId="2" fillId="0" borderId="16"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xf>
    <xf numFmtId="3" fontId="3" fillId="0" borderId="5" xfId="3" applyNumberFormat="1" applyFont="1" applyFill="1" applyBorder="1" applyAlignment="1">
      <alignment horizontal="center" vertical="center" wrapText="1"/>
    </xf>
    <xf numFmtId="165" fontId="3" fillId="0" borderId="6" xfId="1" applyNumberFormat="1" applyFont="1" applyFill="1" applyBorder="1" applyAlignment="1">
      <alignment vertical="center" wrapText="1"/>
    </xf>
    <xf numFmtId="0" fontId="2" fillId="0" borderId="17" xfId="0" applyFont="1" applyBorder="1" applyAlignment="1">
      <alignment horizontal="left" vertical="center" wrapText="1"/>
    </xf>
    <xf numFmtId="0" fontId="3" fillId="0" borderId="18" xfId="0" applyFont="1" applyBorder="1" applyAlignment="1">
      <alignment horizontal="center" vertical="center"/>
    </xf>
    <xf numFmtId="3" fontId="3" fillId="0" borderId="18" xfId="3" applyNumberFormat="1" applyFont="1" applyFill="1" applyBorder="1" applyAlignment="1">
      <alignment horizontal="center" vertical="center" wrapText="1"/>
    </xf>
    <xf numFmtId="165" fontId="3" fillId="0" borderId="19" xfId="1" applyNumberFormat="1" applyFont="1" applyFill="1" applyBorder="1" applyAlignment="1">
      <alignment vertical="center" wrapText="1"/>
    </xf>
    <xf numFmtId="0" fontId="3" fillId="4" borderId="11" xfId="0" applyFont="1" applyFill="1" applyBorder="1" applyAlignment="1">
      <alignment horizontal="center" vertical="center" wrapText="1"/>
    </xf>
    <xf numFmtId="3" fontId="3" fillId="0" borderId="19"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5" borderId="28" xfId="0" applyFont="1" applyFill="1" applyBorder="1" applyAlignment="1">
      <alignment horizontal="center" vertical="center" wrapText="1"/>
    </xf>
    <xf numFmtId="3" fontId="3" fillId="5" borderId="29" xfId="1" applyNumberFormat="1" applyFont="1" applyFill="1" applyBorder="1" applyAlignment="1">
      <alignment horizontal="center" vertical="center"/>
    </xf>
    <xf numFmtId="0" fontId="3" fillId="5" borderId="24" xfId="0" applyFont="1" applyFill="1" applyBorder="1" applyAlignment="1">
      <alignment horizontal="left" vertical="center" wrapText="1"/>
    </xf>
    <xf numFmtId="3" fontId="2" fillId="0" borderId="5" xfId="3"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3" fontId="2" fillId="0" borderId="20" xfId="3" applyNumberFormat="1" applyFont="1" applyFill="1" applyBorder="1" applyAlignment="1">
      <alignment horizontal="center" vertical="center" wrapText="1"/>
    </xf>
    <xf numFmtId="3" fontId="2" fillId="0" borderId="21" xfId="0" applyNumberFormat="1" applyFont="1" applyBorder="1" applyAlignment="1">
      <alignment horizontal="center" vertical="center"/>
    </xf>
    <xf numFmtId="3" fontId="2" fillId="0" borderId="15"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3" fontId="3" fillId="5" borderId="28" xfId="0" applyNumberFormat="1" applyFont="1" applyFill="1" applyBorder="1" applyAlignment="1">
      <alignment horizontal="center" vertical="center" wrapText="1"/>
    </xf>
    <xf numFmtId="0" fontId="6" fillId="0" borderId="0" xfId="0" applyFont="1" applyAlignment="1">
      <alignment horizontal="center" vertical="center" wrapText="1"/>
    </xf>
    <xf numFmtId="0" fontId="2" fillId="6" borderId="15" xfId="0" applyFont="1" applyFill="1" applyBorder="1" applyAlignment="1">
      <alignment horizontal="left" vertical="center" wrapText="1"/>
    </xf>
    <xf numFmtId="0" fontId="3" fillId="6" borderId="15" xfId="0" applyFont="1" applyFill="1" applyBorder="1" applyAlignment="1">
      <alignment vertical="center" wrapText="1"/>
    </xf>
    <xf numFmtId="0" fontId="3" fillId="6" borderId="15" xfId="0" applyFont="1" applyFill="1" applyBorder="1" applyAlignment="1">
      <alignment horizontal="left" vertical="center" wrapText="1"/>
    </xf>
    <xf numFmtId="0" fontId="10" fillId="0" borderId="0" xfId="0" applyFont="1" applyAlignment="1">
      <alignment horizontal="center" vertical="center"/>
    </xf>
    <xf numFmtId="0" fontId="0" fillId="0" borderId="0" xfId="0" applyAlignment="1">
      <alignment horizontal="center" vertical="center"/>
    </xf>
    <xf numFmtId="168" fontId="2" fillId="0" borderId="5" xfId="0" applyNumberFormat="1" applyFont="1" applyBorder="1" applyAlignment="1">
      <alignment horizontal="center" vertical="center" wrapText="1"/>
    </xf>
    <xf numFmtId="4" fontId="2" fillId="0" borderId="0" xfId="0" applyNumberFormat="1" applyFont="1"/>
    <xf numFmtId="0" fontId="19" fillId="0" borderId="5" xfId="0" applyFont="1" applyBorder="1" applyAlignment="1">
      <alignment horizontal="left" vertical="center" wrapText="1"/>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3" fontId="19" fillId="0" borderId="5" xfId="1" applyNumberFormat="1"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5" xfId="0" applyFont="1" applyBorder="1" applyAlignment="1">
      <alignment horizontal="center" vertical="center" wrapText="1"/>
    </xf>
    <xf numFmtId="0" fontId="21" fillId="0" borderId="5" xfId="0" applyFont="1" applyBorder="1" applyAlignment="1">
      <alignment horizontal="justify" vertical="center"/>
    </xf>
    <xf numFmtId="0" fontId="21" fillId="0" borderId="5" xfId="0" applyFont="1" applyBorder="1" applyAlignment="1">
      <alignment horizontal="justify" vertical="center" wrapText="1"/>
    </xf>
    <xf numFmtId="3" fontId="19" fillId="0" borderId="5" xfId="3" applyNumberFormat="1" applyFont="1" applyFill="1" applyBorder="1" applyAlignment="1">
      <alignment horizontal="center" vertical="center" wrapText="1"/>
    </xf>
    <xf numFmtId="0" fontId="19" fillId="3" borderId="5" xfId="0" applyFont="1" applyFill="1" applyBorder="1" applyAlignment="1">
      <alignment horizontal="left" vertical="center" wrapText="1"/>
    </xf>
    <xf numFmtId="0" fontId="19" fillId="3" borderId="5" xfId="0" applyFont="1" applyFill="1" applyBorder="1" applyAlignment="1">
      <alignment horizontal="center" vertical="center"/>
    </xf>
    <xf numFmtId="3" fontId="19" fillId="3" borderId="5" xfId="1" applyNumberFormat="1" applyFont="1" applyFill="1" applyBorder="1" applyAlignment="1">
      <alignment horizontal="center" vertical="center" wrapText="1"/>
    </xf>
    <xf numFmtId="3" fontId="19" fillId="0" borderId="5" xfId="0" applyNumberFormat="1" applyFont="1" applyBorder="1" applyAlignment="1">
      <alignment horizontal="center" vertical="center"/>
    </xf>
    <xf numFmtId="3" fontId="19" fillId="0" borderId="5" xfId="0" applyNumberFormat="1" applyFont="1" applyBorder="1" applyAlignment="1">
      <alignment horizontal="center" vertical="center" wrapText="1"/>
    </xf>
    <xf numFmtId="0" fontId="22" fillId="0" borderId="5" xfId="0" applyFont="1" applyBorder="1" applyAlignment="1">
      <alignment horizontal="left" vertical="center"/>
    </xf>
    <xf numFmtId="0" fontId="22" fillId="0" borderId="5" xfId="0" applyFont="1" applyBorder="1" applyAlignment="1">
      <alignment horizontal="left" vertical="center" wrapText="1"/>
    </xf>
    <xf numFmtId="0" fontId="19" fillId="0" borderId="5" xfId="0" applyFont="1" applyBorder="1" applyAlignment="1">
      <alignment vertical="center" wrapText="1"/>
    </xf>
    <xf numFmtId="0" fontId="19" fillId="0" borderId="0" xfId="0" applyFont="1" applyAlignment="1">
      <alignment horizontal="center" vertical="center"/>
    </xf>
    <xf numFmtId="0" fontId="19" fillId="0" borderId="0" xfId="0" applyFont="1"/>
    <xf numFmtId="0" fontId="19" fillId="0" borderId="0" xfId="0" applyFont="1" applyAlignment="1">
      <alignment horizontal="center"/>
    </xf>
    <xf numFmtId="3" fontId="19" fillId="0" borderId="0" xfId="0" applyNumberFormat="1" applyFont="1" applyAlignment="1">
      <alignment horizontal="center"/>
    </xf>
    <xf numFmtId="0" fontId="17" fillId="2" borderId="5" xfId="0" applyFont="1" applyFill="1" applyBorder="1" applyAlignment="1">
      <alignment horizontal="center" vertical="center" wrapText="1"/>
    </xf>
    <xf numFmtId="164" fontId="17" fillId="2" borderId="5" xfId="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3" fontId="19" fillId="0" borderId="5" xfId="1" applyNumberFormat="1" applyFont="1" applyFill="1" applyBorder="1" applyAlignment="1">
      <alignment horizontal="center" vertical="center"/>
    </xf>
    <xf numFmtId="0" fontId="21" fillId="0" borderId="5" xfId="0" applyFont="1" applyBorder="1" applyAlignment="1">
      <alignment horizontal="center" vertical="center"/>
    </xf>
    <xf numFmtId="0" fontId="19" fillId="4" borderId="5" xfId="0" applyFont="1" applyFill="1" applyBorder="1" applyAlignment="1">
      <alignment horizontal="center" vertical="center" wrapText="1"/>
    </xf>
    <xf numFmtId="0" fontId="17" fillId="4" borderId="5" xfId="0" applyFont="1" applyFill="1" applyBorder="1" applyAlignment="1">
      <alignment horizontal="left" vertical="center" wrapText="1"/>
    </xf>
    <xf numFmtId="3" fontId="19" fillId="4" borderId="5" xfId="0" applyNumberFormat="1" applyFont="1" applyFill="1" applyBorder="1" applyAlignment="1">
      <alignment horizontal="center" vertical="center" wrapText="1"/>
    </xf>
    <xf numFmtId="3" fontId="17" fillId="4" borderId="5" xfId="0" applyNumberFormat="1" applyFont="1" applyFill="1" applyBorder="1" applyAlignment="1">
      <alignment horizontal="center" vertical="center" wrapText="1"/>
    </xf>
    <xf numFmtId="0" fontId="19" fillId="3" borderId="5" xfId="0" applyFont="1" applyFill="1" applyBorder="1" applyAlignment="1">
      <alignment horizontal="center" vertical="center" wrapText="1"/>
    </xf>
    <xf numFmtId="3" fontId="19" fillId="3" borderId="5" xfId="0" applyNumberFormat="1" applyFont="1" applyFill="1" applyBorder="1" applyAlignment="1">
      <alignment horizontal="center" vertical="center"/>
    </xf>
    <xf numFmtId="0" fontId="17" fillId="5" borderId="5" xfId="0" applyFont="1" applyFill="1" applyBorder="1" applyAlignment="1">
      <alignment horizontal="center" vertical="center" wrapText="1"/>
    </xf>
    <xf numFmtId="0" fontId="17" fillId="5" borderId="5" xfId="0" applyFont="1" applyFill="1" applyBorder="1" applyAlignment="1">
      <alignment horizontal="left" vertical="center" wrapText="1"/>
    </xf>
    <xf numFmtId="3" fontId="17" fillId="5" borderId="5" xfId="0" applyNumberFormat="1" applyFont="1" applyFill="1" applyBorder="1" applyAlignment="1">
      <alignment horizontal="center" vertical="center" wrapText="1"/>
    </xf>
    <xf numFmtId="3" fontId="17" fillId="5" borderId="5" xfId="1" applyNumberFormat="1" applyFont="1" applyFill="1" applyBorder="1" applyAlignment="1">
      <alignment horizontal="center" vertical="center"/>
    </xf>
    <xf numFmtId="0" fontId="20" fillId="8" borderId="5" xfId="0" applyFont="1" applyFill="1" applyBorder="1" applyAlignment="1">
      <alignment horizontal="center" vertical="center"/>
    </xf>
    <xf numFmtId="0" fontId="20" fillId="8" borderId="5" xfId="0" applyFont="1" applyFill="1" applyBorder="1" applyAlignment="1">
      <alignment vertical="center"/>
    </xf>
    <xf numFmtId="3" fontId="19" fillId="8" borderId="5" xfId="1" applyNumberFormat="1" applyFont="1" applyFill="1" applyBorder="1" applyAlignment="1">
      <alignment horizontal="center" vertical="center"/>
    </xf>
    <xf numFmtId="0" fontId="19" fillId="8" borderId="5" xfId="0" applyFont="1" applyFill="1" applyBorder="1" applyAlignment="1">
      <alignment horizontal="center" vertical="center"/>
    </xf>
    <xf numFmtId="3" fontId="19" fillId="8" borderId="5" xfId="1" applyNumberFormat="1"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5" xfId="0" applyFont="1" applyFill="1" applyBorder="1" applyAlignment="1">
      <alignment horizontal="left" vertical="center" wrapText="1"/>
    </xf>
    <xf numFmtId="164" fontId="17" fillId="8" borderId="5" xfId="1" applyFont="1" applyFill="1" applyBorder="1" applyAlignment="1">
      <alignment horizontal="center" vertical="center" wrapText="1"/>
    </xf>
    <xf numFmtId="3" fontId="17" fillId="8" borderId="5" xfId="0" applyNumberFormat="1" applyFont="1" applyFill="1" applyBorder="1" applyAlignment="1">
      <alignment horizontal="center" vertical="center" wrapText="1"/>
    </xf>
    <xf numFmtId="3" fontId="19" fillId="8" borderId="5" xfId="0" applyNumberFormat="1" applyFont="1" applyFill="1" applyBorder="1" applyAlignment="1">
      <alignment horizontal="center" vertical="center"/>
    </xf>
    <xf numFmtId="0" fontId="17" fillId="8" borderId="5" xfId="0" applyFont="1" applyFill="1" applyBorder="1" applyAlignment="1">
      <alignment vertical="center" wrapText="1"/>
    </xf>
    <xf numFmtId="0" fontId="19" fillId="8" borderId="5" xfId="0" applyFont="1" applyFill="1" applyBorder="1" applyAlignment="1">
      <alignment horizontal="left" vertical="center" wrapText="1"/>
    </xf>
    <xf numFmtId="0" fontId="19" fillId="8" borderId="5" xfId="0" applyFont="1" applyFill="1" applyBorder="1" applyAlignment="1">
      <alignment horizontal="center" vertical="center" wrapText="1"/>
    </xf>
    <xf numFmtId="3" fontId="19" fillId="8" borderId="5" xfId="3" applyNumberFormat="1" applyFont="1" applyFill="1" applyBorder="1" applyAlignment="1">
      <alignment horizontal="center" vertical="center" wrapText="1"/>
    </xf>
    <xf numFmtId="3" fontId="19" fillId="8"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9" fillId="7" borderId="21" xfId="0" applyFont="1" applyFill="1" applyBorder="1" applyAlignment="1">
      <alignment horizontal="center" vertical="center" wrapText="1"/>
    </xf>
    <xf numFmtId="0" fontId="19" fillId="7" borderId="30" xfId="0" applyFont="1" applyFill="1" applyBorder="1" applyAlignment="1">
      <alignment horizontal="center" vertical="center" wrapText="1"/>
    </xf>
    <xf numFmtId="0" fontId="19" fillId="7" borderId="31"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2" borderId="5" xfId="0" applyFont="1" applyFill="1" applyBorder="1" applyAlignment="1">
      <alignment horizontal="left" vertical="center" wrapText="1"/>
    </xf>
  </cellXfs>
  <cellStyles count="12">
    <cellStyle name="Milliers" xfId="1" builtinId="3"/>
    <cellStyle name="Milliers [0] 2" xfId="6" xr:uid="{00000000-0005-0000-0000-000001000000}"/>
    <cellStyle name="Milliers 2" xfId="3" xr:uid="{00000000-0005-0000-0000-000002000000}"/>
    <cellStyle name="Milliers 2 2" xfId="8" xr:uid="{00000000-0005-0000-0000-000003000000}"/>
    <cellStyle name="Milliers 3" xfId="2" xr:uid="{00000000-0005-0000-0000-000004000000}"/>
    <cellStyle name="Milliers 3 2" xfId="10" xr:uid="{00000000-0005-0000-0000-000005000000}"/>
    <cellStyle name="Milliers 4" xfId="9" xr:uid="{00000000-0005-0000-0000-000006000000}"/>
    <cellStyle name="Normal" xfId="0" builtinId="0"/>
    <cellStyle name="Normal 2" xfId="4" xr:uid="{00000000-0005-0000-0000-000008000000}"/>
    <cellStyle name="Normal 3" xfId="5" xr:uid="{00000000-0005-0000-0000-000009000000}"/>
    <cellStyle name="Normal 3 2" xfId="7" xr:uid="{00000000-0005-0000-0000-00000A000000}"/>
    <cellStyle name="Normal 4"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9622-7183-4B48-BDB8-124249F48FF4}">
  <dimension ref="A1:L73"/>
  <sheetViews>
    <sheetView topLeftCell="A64" zoomScaleNormal="100" workbookViewId="0">
      <selection activeCell="F73" sqref="F73"/>
    </sheetView>
  </sheetViews>
  <sheetFormatPr baseColWidth="10" defaultColWidth="11.5546875" defaultRowHeight="13.8" x14ac:dyDescent="0.25"/>
  <cols>
    <col min="1" max="1" width="7.5546875" style="128" customWidth="1"/>
    <col min="2" max="2" width="74" style="128" customWidth="1"/>
    <col min="3" max="3" width="7" style="129" bestFit="1" customWidth="1"/>
    <col min="4" max="4" width="11" style="127" bestFit="1" customWidth="1"/>
    <col min="5" max="5" width="16.33203125" style="130" customWidth="1"/>
    <col min="6" max="6" width="13.109375" style="130" bestFit="1" customWidth="1"/>
    <col min="7" max="7" width="14.44140625" style="4" customWidth="1"/>
    <col min="8" max="8" width="47" style="4" customWidth="1"/>
    <col min="9" max="16384" width="11.5546875" style="4"/>
  </cols>
  <sheetData>
    <row r="1" spans="1:6" s="1" customFormat="1" ht="30" customHeight="1" x14ac:dyDescent="0.3">
      <c r="A1" s="161" t="s">
        <v>0</v>
      </c>
      <c r="B1" s="161"/>
      <c r="C1" s="161"/>
      <c r="D1" s="161"/>
      <c r="E1" s="161"/>
      <c r="F1" s="161"/>
    </row>
    <row r="2" spans="1:6" ht="30" customHeight="1" x14ac:dyDescent="0.25">
      <c r="A2" s="131" t="s">
        <v>1</v>
      </c>
      <c r="B2" s="131" t="s">
        <v>2</v>
      </c>
      <c r="C2" s="131" t="s">
        <v>3</v>
      </c>
      <c r="D2" s="132" t="s">
        <v>4</v>
      </c>
      <c r="E2" s="133" t="s">
        <v>5</v>
      </c>
      <c r="F2" s="133" t="s">
        <v>6</v>
      </c>
    </row>
    <row r="3" spans="1:6" ht="30" customHeight="1" x14ac:dyDescent="0.25">
      <c r="A3" s="162" t="s">
        <v>176</v>
      </c>
      <c r="B3" s="163"/>
      <c r="C3" s="163"/>
      <c r="D3" s="163"/>
      <c r="E3" s="163"/>
      <c r="F3" s="164"/>
    </row>
    <row r="4" spans="1:6" ht="30" customHeight="1" x14ac:dyDescent="0.25">
      <c r="A4" s="146">
        <v>1</v>
      </c>
      <c r="B4" s="147" t="s">
        <v>167</v>
      </c>
      <c r="C4" s="147"/>
      <c r="D4" s="146"/>
      <c r="E4" s="147"/>
      <c r="F4" s="148"/>
    </row>
    <row r="5" spans="1:6" ht="30" customHeight="1" x14ac:dyDescent="0.25">
      <c r="A5" s="135" t="s">
        <v>9</v>
      </c>
      <c r="B5" s="114" t="s">
        <v>148</v>
      </c>
      <c r="C5" s="115" t="s">
        <v>149</v>
      </c>
      <c r="D5" s="112">
        <v>1</v>
      </c>
      <c r="E5" s="113"/>
      <c r="F5" s="134">
        <f>D5*E5</f>
        <v>0</v>
      </c>
    </row>
    <row r="6" spans="1:6" ht="30" customHeight="1" x14ac:dyDescent="0.25">
      <c r="A6" s="135" t="s">
        <v>12</v>
      </c>
      <c r="B6" s="114" t="s">
        <v>150</v>
      </c>
      <c r="C6" s="115" t="s">
        <v>3</v>
      </c>
      <c r="D6" s="112">
        <v>1</v>
      </c>
      <c r="E6" s="113"/>
      <c r="F6" s="134">
        <f t="shared" ref="F6:F26" si="0">D6*E6</f>
        <v>0</v>
      </c>
    </row>
    <row r="7" spans="1:6" ht="30" customHeight="1" x14ac:dyDescent="0.25">
      <c r="A7" s="146">
        <v>2</v>
      </c>
      <c r="B7" s="147" t="s">
        <v>166</v>
      </c>
      <c r="C7" s="147"/>
      <c r="D7" s="149"/>
      <c r="E7" s="150"/>
      <c r="F7" s="148"/>
    </row>
    <row r="8" spans="1:6" ht="30" customHeight="1" x14ac:dyDescent="0.25">
      <c r="A8" s="135" t="s">
        <v>18</v>
      </c>
      <c r="B8" s="114" t="s">
        <v>151</v>
      </c>
      <c r="C8" s="115" t="s">
        <v>3</v>
      </c>
      <c r="D8" s="112">
        <v>1</v>
      </c>
      <c r="E8" s="113"/>
      <c r="F8" s="134">
        <f t="shared" si="0"/>
        <v>0</v>
      </c>
    </row>
    <row r="9" spans="1:6" ht="30" customHeight="1" x14ac:dyDescent="0.25">
      <c r="A9" s="135" t="s">
        <v>20</v>
      </c>
      <c r="B9" s="114" t="s">
        <v>152</v>
      </c>
      <c r="C9" s="115" t="s">
        <v>3</v>
      </c>
      <c r="D9" s="112">
        <v>1</v>
      </c>
      <c r="E9" s="113"/>
      <c r="F9" s="134">
        <f t="shared" si="0"/>
        <v>0</v>
      </c>
    </row>
    <row r="10" spans="1:6" ht="30" customHeight="1" x14ac:dyDescent="0.25">
      <c r="A10" s="135" t="s">
        <v>23</v>
      </c>
      <c r="B10" s="114" t="s">
        <v>153</v>
      </c>
      <c r="C10" s="115" t="s">
        <v>24</v>
      </c>
      <c r="D10" s="112">
        <v>50</v>
      </c>
      <c r="E10" s="113"/>
      <c r="F10" s="134">
        <f t="shared" si="0"/>
        <v>0</v>
      </c>
    </row>
    <row r="11" spans="1:6" ht="30" customHeight="1" x14ac:dyDescent="0.25">
      <c r="A11" s="135" t="s">
        <v>131</v>
      </c>
      <c r="B11" s="114" t="s">
        <v>154</v>
      </c>
      <c r="C11" s="115" t="s">
        <v>24</v>
      </c>
      <c r="D11" s="112">
        <v>50</v>
      </c>
      <c r="E11" s="113"/>
      <c r="F11" s="134">
        <f t="shared" si="0"/>
        <v>0</v>
      </c>
    </row>
    <row r="12" spans="1:6" ht="30" customHeight="1" x14ac:dyDescent="0.25">
      <c r="A12" s="146">
        <v>3</v>
      </c>
      <c r="B12" s="147" t="s">
        <v>165</v>
      </c>
      <c r="C12" s="147"/>
      <c r="D12" s="149"/>
      <c r="E12" s="150"/>
      <c r="F12" s="148"/>
    </row>
    <row r="13" spans="1:6" ht="30" customHeight="1" x14ac:dyDescent="0.25">
      <c r="A13" s="135" t="s">
        <v>40</v>
      </c>
      <c r="B13" s="114" t="s">
        <v>155</v>
      </c>
      <c r="C13" s="115" t="s">
        <v>24</v>
      </c>
      <c r="D13" s="112">
        <v>75</v>
      </c>
      <c r="E13" s="113"/>
      <c r="F13" s="134">
        <f t="shared" si="0"/>
        <v>0</v>
      </c>
    </row>
    <row r="14" spans="1:6" ht="30" customHeight="1" x14ac:dyDescent="0.25">
      <c r="A14" s="135" t="s">
        <v>133</v>
      </c>
      <c r="B14" s="114" t="s">
        <v>156</v>
      </c>
      <c r="C14" s="115" t="s">
        <v>24</v>
      </c>
      <c r="D14" s="112">
        <v>25</v>
      </c>
      <c r="E14" s="113"/>
      <c r="F14" s="134">
        <f t="shared" si="0"/>
        <v>0</v>
      </c>
    </row>
    <row r="15" spans="1:6" ht="30" customHeight="1" x14ac:dyDescent="0.25">
      <c r="A15" s="135" t="s">
        <v>41</v>
      </c>
      <c r="B15" s="114" t="s">
        <v>157</v>
      </c>
      <c r="C15" s="115" t="s">
        <v>24</v>
      </c>
      <c r="D15" s="112">
        <v>25</v>
      </c>
      <c r="E15" s="113"/>
      <c r="F15" s="134">
        <f t="shared" si="0"/>
        <v>0</v>
      </c>
    </row>
    <row r="16" spans="1:6" ht="30" customHeight="1" x14ac:dyDescent="0.25">
      <c r="A16" s="135" t="s">
        <v>134</v>
      </c>
      <c r="B16" s="114" t="s">
        <v>158</v>
      </c>
      <c r="C16" s="111" t="s">
        <v>15</v>
      </c>
      <c r="D16" s="112">
        <v>1</v>
      </c>
      <c r="E16" s="113"/>
      <c r="F16" s="134">
        <f t="shared" si="0"/>
        <v>0</v>
      </c>
    </row>
    <row r="17" spans="1:6" ht="30" customHeight="1" x14ac:dyDescent="0.25">
      <c r="A17" s="135" t="s">
        <v>43</v>
      </c>
      <c r="B17" s="114" t="s">
        <v>159</v>
      </c>
      <c r="C17" s="111" t="s">
        <v>15</v>
      </c>
      <c r="D17" s="112">
        <v>1</v>
      </c>
      <c r="E17" s="113"/>
      <c r="F17" s="134">
        <f t="shared" si="0"/>
        <v>0</v>
      </c>
    </row>
    <row r="18" spans="1:6" ht="30" customHeight="1" x14ac:dyDescent="0.25">
      <c r="A18" s="135" t="s">
        <v>44</v>
      </c>
      <c r="B18" s="114" t="s">
        <v>160</v>
      </c>
      <c r="C18" s="111" t="s">
        <v>15</v>
      </c>
      <c r="D18" s="112">
        <v>1</v>
      </c>
      <c r="E18" s="113"/>
      <c r="F18" s="134">
        <f t="shared" si="0"/>
        <v>0</v>
      </c>
    </row>
    <row r="19" spans="1:6" ht="30" customHeight="1" x14ac:dyDescent="0.25">
      <c r="A19" s="135" t="s">
        <v>47</v>
      </c>
      <c r="B19" s="114" t="s">
        <v>161</v>
      </c>
      <c r="C19" s="111" t="s">
        <v>15</v>
      </c>
      <c r="D19" s="112">
        <v>1</v>
      </c>
      <c r="E19" s="113"/>
      <c r="F19" s="134">
        <f t="shared" si="0"/>
        <v>0</v>
      </c>
    </row>
    <row r="20" spans="1:6" ht="30" customHeight="1" x14ac:dyDescent="0.25">
      <c r="A20" s="146">
        <v>4</v>
      </c>
      <c r="B20" s="147" t="s">
        <v>168</v>
      </c>
      <c r="C20" s="147"/>
      <c r="D20" s="149"/>
      <c r="E20" s="150"/>
      <c r="F20" s="148"/>
    </row>
    <row r="21" spans="1:6" ht="30" customHeight="1" x14ac:dyDescent="0.25">
      <c r="A21" s="135" t="s">
        <v>142</v>
      </c>
      <c r="B21" s="116" t="s">
        <v>162</v>
      </c>
      <c r="C21" s="111" t="s">
        <v>15</v>
      </c>
      <c r="D21" s="112">
        <v>1</v>
      </c>
      <c r="E21" s="113"/>
      <c r="F21" s="134">
        <f t="shared" si="0"/>
        <v>0</v>
      </c>
    </row>
    <row r="22" spans="1:6" ht="30" customHeight="1" x14ac:dyDescent="0.25">
      <c r="A22" s="146">
        <v>5</v>
      </c>
      <c r="B22" s="147" t="s">
        <v>169</v>
      </c>
      <c r="C22" s="147"/>
      <c r="D22" s="149"/>
      <c r="E22" s="150"/>
      <c r="F22" s="148"/>
    </row>
    <row r="23" spans="1:6" ht="30" customHeight="1" x14ac:dyDescent="0.25">
      <c r="A23" s="135" t="s">
        <v>124</v>
      </c>
      <c r="B23" s="117" t="s">
        <v>170</v>
      </c>
      <c r="C23" s="111" t="s">
        <v>15</v>
      </c>
      <c r="D23" s="112">
        <v>1</v>
      </c>
      <c r="E23" s="113"/>
      <c r="F23" s="134">
        <f t="shared" si="0"/>
        <v>0</v>
      </c>
    </row>
    <row r="24" spans="1:6" ht="30" customHeight="1" x14ac:dyDescent="0.25">
      <c r="A24" s="135" t="s">
        <v>58</v>
      </c>
      <c r="B24" s="117" t="s">
        <v>171</v>
      </c>
      <c r="C24" s="111" t="s">
        <v>15</v>
      </c>
      <c r="D24" s="112">
        <v>1</v>
      </c>
      <c r="E24" s="113"/>
      <c r="F24" s="134">
        <f t="shared" si="0"/>
        <v>0</v>
      </c>
    </row>
    <row r="25" spans="1:6" ht="30" customHeight="1" x14ac:dyDescent="0.25">
      <c r="A25" s="135" t="s">
        <v>59</v>
      </c>
      <c r="B25" s="110" t="s">
        <v>163</v>
      </c>
      <c r="C25" s="111" t="s">
        <v>15</v>
      </c>
      <c r="D25" s="112">
        <v>1</v>
      </c>
      <c r="E25" s="113"/>
      <c r="F25" s="134">
        <f t="shared" si="0"/>
        <v>0</v>
      </c>
    </row>
    <row r="26" spans="1:6" ht="30" customHeight="1" x14ac:dyDescent="0.25">
      <c r="A26" s="135" t="s">
        <v>177</v>
      </c>
      <c r="B26" s="117" t="s">
        <v>164</v>
      </c>
      <c r="C26" s="111" t="s">
        <v>15</v>
      </c>
      <c r="D26" s="112">
        <v>1</v>
      </c>
      <c r="E26" s="113"/>
      <c r="F26" s="134">
        <f t="shared" si="0"/>
        <v>0</v>
      </c>
    </row>
    <row r="27" spans="1:6" ht="30" customHeight="1" x14ac:dyDescent="0.25">
      <c r="A27" s="136"/>
      <c r="B27" s="137" t="s">
        <v>178</v>
      </c>
      <c r="C27" s="136"/>
      <c r="D27" s="136"/>
      <c r="E27" s="138"/>
      <c r="F27" s="139">
        <f>SUM(F5:F26)</f>
        <v>0</v>
      </c>
    </row>
    <row r="28" spans="1:6" ht="30" customHeight="1" x14ac:dyDescent="0.25">
      <c r="A28" s="162" t="s">
        <v>179</v>
      </c>
      <c r="B28" s="163"/>
      <c r="C28" s="163"/>
      <c r="D28" s="163"/>
      <c r="E28" s="163"/>
      <c r="F28" s="164"/>
    </row>
    <row r="29" spans="1:6" ht="30" customHeight="1" x14ac:dyDescent="0.25">
      <c r="A29" s="151" t="s">
        <v>7</v>
      </c>
      <c r="B29" s="152" t="s">
        <v>174</v>
      </c>
      <c r="C29" s="151"/>
      <c r="D29" s="153"/>
      <c r="E29" s="154"/>
      <c r="F29" s="155"/>
    </row>
    <row r="30" spans="1:6" ht="30" customHeight="1" x14ac:dyDescent="0.25">
      <c r="A30" s="111" t="s">
        <v>180</v>
      </c>
      <c r="B30" s="110" t="s">
        <v>10</v>
      </c>
      <c r="C30" s="111" t="s">
        <v>11</v>
      </c>
      <c r="D30" s="112">
        <v>1</v>
      </c>
      <c r="E30" s="113"/>
      <c r="F30" s="134">
        <f>D30*E30</f>
        <v>0</v>
      </c>
    </row>
    <row r="31" spans="1:6" ht="30" customHeight="1" x14ac:dyDescent="0.25">
      <c r="A31" s="111" t="s">
        <v>181</v>
      </c>
      <c r="B31" s="110" t="s">
        <v>175</v>
      </c>
      <c r="C31" s="111" t="s">
        <v>11</v>
      </c>
      <c r="D31" s="112">
        <v>1</v>
      </c>
      <c r="E31" s="113"/>
      <c r="F31" s="134">
        <f>D31*E31</f>
        <v>0</v>
      </c>
    </row>
    <row r="32" spans="1:6" ht="30" customHeight="1" x14ac:dyDescent="0.25">
      <c r="A32" s="136"/>
      <c r="B32" s="137" t="s">
        <v>194</v>
      </c>
      <c r="C32" s="136"/>
      <c r="D32" s="136"/>
      <c r="E32" s="138"/>
      <c r="F32" s="139">
        <f>SUM(F30:F31)</f>
        <v>0</v>
      </c>
    </row>
    <row r="33" spans="1:12" ht="30" customHeight="1" x14ac:dyDescent="0.25">
      <c r="A33" s="151" t="s">
        <v>17</v>
      </c>
      <c r="B33" s="156" t="s">
        <v>98</v>
      </c>
      <c r="C33" s="151"/>
      <c r="D33" s="151"/>
      <c r="E33" s="154"/>
      <c r="F33" s="154"/>
    </row>
    <row r="34" spans="1:12" ht="27.6" x14ac:dyDescent="0.25">
      <c r="A34" s="111" t="s">
        <v>182</v>
      </c>
      <c r="B34" s="110" t="s">
        <v>19</v>
      </c>
      <c r="C34" s="111" t="s">
        <v>15</v>
      </c>
      <c r="D34" s="112">
        <v>1</v>
      </c>
      <c r="E34" s="113"/>
      <c r="F34" s="122">
        <f>D34*E34</f>
        <v>0</v>
      </c>
      <c r="H34" s="6"/>
    </row>
    <row r="35" spans="1:12" ht="55.2" x14ac:dyDescent="0.25">
      <c r="A35" s="111" t="s">
        <v>183</v>
      </c>
      <c r="B35" s="110" t="s">
        <v>21</v>
      </c>
      <c r="C35" s="111" t="s">
        <v>22</v>
      </c>
      <c r="D35" s="112">
        <v>1</v>
      </c>
      <c r="E35" s="113"/>
      <c r="F35" s="122">
        <f>D35*E35</f>
        <v>0</v>
      </c>
      <c r="H35" s="6"/>
    </row>
    <row r="36" spans="1:12" ht="55.2" x14ac:dyDescent="0.25">
      <c r="A36" s="111" t="s">
        <v>184</v>
      </c>
      <c r="B36" s="110" t="s">
        <v>147</v>
      </c>
      <c r="C36" s="111" t="s">
        <v>15</v>
      </c>
      <c r="D36" s="112">
        <v>1</v>
      </c>
      <c r="E36" s="113"/>
      <c r="F36" s="122">
        <f>D36*E36</f>
        <v>0</v>
      </c>
      <c r="H36" s="6"/>
    </row>
    <row r="37" spans="1:12" ht="30" customHeight="1" x14ac:dyDescent="0.25">
      <c r="A37" s="111" t="s">
        <v>185</v>
      </c>
      <c r="B37" s="110" t="s">
        <v>120</v>
      </c>
      <c r="C37" s="112" t="s">
        <v>24</v>
      </c>
      <c r="D37" s="112">
        <v>60</v>
      </c>
      <c r="E37" s="118"/>
      <c r="F37" s="122">
        <f t="shared" ref="F37:F44" si="1">D37*E37</f>
        <v>0</v>
      </c>
      <c r="H37" s="6"/>
    </row>
    <row r="38" spans="1:12" ht="41.4" x14ac:dyDescent="0.25">
      <c r="A38" s="111" t="s">
        <v>186</v>
      </c>
      <c r="B38" s="110" t="s">
        <v>28</v>
      </c>
      <c r="C38" s="111" t="s">
        <v>24</v>
      </c>
      <c r="D38" s="112">
        <v>60</v>
      </c>
      <c r="E38" s="118"/>
      <c r="F38" s="122">
        <f t="shared" si="1"/>
        <v>0</v>
      </c>
      <c r="H38" s="12"/>
      <c r="I38" s="107"/>
      <c r="J38" s="107"/>
      <c r="K38" s="13"/>
      <c r="L38" s="13"/>
    </row>
    <row r="39" spans="1:12" ht="41.4" x14ac:dyDescent="0.25">
      <c r="A39" s="111" t="s">
        <v>187</v>
      </c>
      <c r="B39" s="110" t="s">
        <v>30</v>
      </c>
      <c r="C39" s="111" t="s">
        <v>24</v>
      </c>
      <c r="D39" s="112">
        <v>60</v>
      </c>
      <c r="E39" s="118"/>
      <c r="F39" s="122">
        <f t="shared" si="1"/>
        <v>0</v>
      </c>
      <c r="H39" s="12"/>
      <c r="I39" s="107"/>
      <c r="J39" s="107"/>
      <c r="K39" s="13"/>
      <c r="L39" s="13"/>
    </row>
    <row r="40" spans="1:12" ht="41.4" x14ac:dyDescent="0.25">
      <c r="A40" s="111" t="s">
        <v>188</v>
      </c>
      <c r="B40" s="110" t="s">
        <v>32</v>
      </c>
      <c r="C40" s="111" t="s">
        <v>24</v>
      </c>
      <c r="D40" s="112">
        <v>60</v>
      </c>
      <c r="E40" s="118"/>
      <c r="F40" s="122">
        <f t="shared" si="1"/>
        <v>0</v>
      </c>
      <c r="H40" s="12"/>
      <c r="I40" s="107"/>
      <c r="J40" s="107"/>
      <c r="K40" s="13"/>
      <c r="L40" s="13"/>
    </row>
    <row r="41" spans="1:12" ht="41.4" x14ac:dyDescent="0.25">
      <c r="A41" s="111" t="s">
        <v>189</v>
      </c>
      <c r="B41" s="110" t="s">
        <v>34</v>
      </c>
      <c r="C41" s="111" t="s">
        <v>24</v>
      </c>
      <c r="D41" s="112">
        <v>60</v>
      </c>
      <c r="E41" s="118"/>
      <c r="F41" s="122">
        <f t="shared" si="1"/>
        <v>0</v>
      </c>
      <c r="H41" s="12"/>
      <c r="I41" s="107"/>
      <c r="J41" s="107"/>
      <c r="K41" s="13"/>
      <c r="L41" s="13"/>
    </row>
    <row r="42" spans="1:12" ht="30" customHeight="1" x14ac:dyDescent="0.25">
      <c r="A42" s="111" t="s">
        <v>190</v>
      </c>
      <c r="B42" s="110" t="s">
        <v>36</v>
      </c>
      <c r="C42" s="111" t="s">
        <v>15</v>
      </c>
      <c r="D42" s="111">
        <v>1</v>
      </c>
      <c r="E42" s="118"/>
      <c r="F42" s="122">
        <f t="shared" si="1"/>
        <v>0</v>
      </c>
      <c r="H42" s="12"/>
      <c r="I42" s="107"/>
      <c r="J42" s="107"/>
      <c r="K42" s="13"/>
      <c r="L42" s="13"/>
    </row>
    <row r="43" spans="1:12" ht="41.4" x14ac:dyDescent="0.25">
      <c r="A43" s="111" t="s">
        <v>191</v>
      </c>
      <c r="B43" s="110" t="s">
        <v>37</v>
      </c>
      <c r="C43" s="111" t="s">
        <v>15</v>
      </c>
      <c r="D43" s="111">
        <v>1</v>
      </c>
      <c r="E43" s="118"/>
      <c r="F43" s="122">
        <f t="shared" si="1"/>
        <v>0</v>
      </c>
      <c r="H43" s="6"/>
    </row>
    <row r="44" spans="1:12" ht="30" customHeight="1" x14ac:dyDescent="0.25">
      <c r="A44" s="111" t="s">
        <v>192</v>
      </c>
      <c r="B44" s="110" t="s">
        <v>38</v>
      </c>
      <c r="C44" s="111" t="s">
        <v>22</v>
      </c>
      <c r="D44" s="111">
        <v>1</v>
      </c>
      <c r="E44" s="118"/>
      <c r="F44" s="122">
        <f t="shared" si="1"/>
        <v>0</v>
      </c>
      <c r="H44" s="6"/>
    </row>
    <row r="45" spans="1:12" ht="30" customHeight="1" x14ac:dyDescent="0.25">
      <c r="A45" s="136"/>
      <c r="B45" s="137" t="s">
        <v>193</v>
      </c>
      <c r="C45" s="136"/>
      <c r="D45" s="136"/>
      <c r="E45" s="138"/>
      <c r="F45" s="139">
        <f>SUM(F34:F44)</f>
        <v>0</v>
      </c>
      <c r="H45" s="6"/>
    </row>
    <row r="46" spans="1:12" ht="30" customHeight="1" x14ac:dyDescent="0.25">
      <c r="A46" s="151" t="s">
        <v>39</v>
      </c>
      <c r="B46" s="156" t="s">
        <v>100</v>
      </c>
      <c r="C46" s="149"/>
      <c r="D46" s="149"/>
      <c r="E46" s="150"/>
      <c r="F46" s="155"/>
      <c r="H46" s="6"/>
    </row>
    <row r="47" spans="1:12" ht="55.2" x14ac:dyDescent="0.25">
      <c r="A47" s="140" t="s">
        <v>195</v>
      </c>
      <c r="B47" s="119" t="s">
        <v>143</v>
      </c>
      <c r="C47" s="120" t="s">
        <v>15</v>
      </c>
      <c r="D47" s="120">
        <v>10</v>
      </c>
      <c r="E47" s="121"/>
      <c r="F47" s="141">
        <f t="shared" ref="F47:F56" si="2">D47*E47</f>
        <v>0</v>
      </c>
      <c r="H47" s="6"/>
    </row>
    <row r="48" spans="1:12" ht="41.4" x14ac:dyDescent="0.25">
      <c r="A48" s="140" t="s">
        <v>196</v>
      </c>
      <c r="B48" s="119" t="s">
        <v>42</v>
      </c>
      <c r="C48" s="120" t="s">
        <v>15</v>
      </c>
      <c r="D48" s="120">
        <v>1</v>
      </c>
      <c r="E48" s="121"/>
      <c r="F48" s="141">
        <f t="shared" si="2"/>
        <v>0</v>
      </c>
      <c r="H48" s="6"/>
    </row>
    <row r="49" spans="1:8" ht="30" customHeight="1" x14ac:dyDescent="0.25">
      <c r="A49" s="140" t="s">
        <v>197</v>
      </c>
      <c r="B49" s="110" t="s">
        <v>135</v>
      </c>
      <c r="C49" s="112" t="s">
        <v>15</v>
      </c>
      <c r="D49" s="112">
        <v>1</v>
      </c>
      <c r="E49" s="113"/>
      <c r="F49" s="122">
        <f t="shared" si="2"/>
        <v>0</v>
      </c>
      <c r="H49" s="6"/>
    </row>
    <row r="50" spans="1:8" ht="30" customHeight="1" x14ac:dyDescent="0.25">
      <c r="A50" s="140" t="s">
        <v>198</v>
      </c>
      <c r="B50" s="110" t="s">
        <v>144</v>
      </c>
      <c r="C50" s="112" t="s">
        <v>24</v>
      </c>
      <c r="D50" s="112">
        <v>30</v>
      </c>
      <c r="E50" s="122"/>
      <c r="F50" s="122">
        <f t="shared" si="2"/>
        <v>0</v>
      </c>
      <c r="H50" s="6"/>
    </row>
    <row r="51" spans="1:8" ht="30" customHeight="1" x14ac:dyDescent="0.25">
      <c r="A51" s="140" t="s">
        <v>199</v>
      </c>
      <c r="B51" s="110" t="s">
        <v>48</v>
      </c>
      <c r="C51" s="112" t="s">
        <v>15</v>
      </c>
      <c r="D51" s="112">
        <v>1</v>
      </c>
      <c r="E51" s="122"/>
      <c r="F51" s="122">
        <f t="shared" si="2"/>
        <v>0</v>
      </c>
      <c r="H51" s="6"/>
    </row>
    <row r="52" spans="1:8" ht="30" customHeight="1" x14ac:dyDescent="0.25">
      <c r="A52" s="140" t="s">
        <v>200</v>
      </c>
      <c r="B52" s="110" t="s">
        <v>50</v>
      </c>
      <c r="C52" s="112" t="s">
        <v>15</v>
      </c>
      <c r="D52" s="112">
        <v>1</v>
      </c>
      <c r="E52" s="122"/>
      <c r="F52" s="122">
        <f t="shared" si="2"/>
        <v>0</v>
      </c>
      <c r="H52" s="6"/>
    </row>
    <row r="53" spans="1:8" ht="30" customHeight="1" x14ac:dyDescent="0.25">
      <c r="A53" s="140" t="s">
        <v>201</v>
      </c>
      <c r="B53" s="110" t="s">
        <v>52</v>
      </c>
      <c r="C53" s="112" t="s">
        <v>15</v>
      </c>
      <c r="D53" s="112">
        <v>1</v>
      </c>
      <c r="E53" s="122"/>
      <c r="F53" s="122">
        <f t="shared" si="2"/>
        <v>0</v>
      </c>
      <c r="H53" s="6"/>
    </row>
    <row r="54" spans="1:8" ht="30" customHeight="1" x14ac:dyDescent="0.25">
      <c r="A54" s="140" t="s">
        <v>202</v>
      </c>
      <c r="B54" s="110" t="s">
        <v>101</v>
      </c>
      <c r="C54" s="111" t="s">
        <v>22</v>
      </c>
      <c r="D54" s="112">
        <v>1</v>
      </c>
      <c r="E54" s="123"/>
      <c r="F54" s="122">
        <f t="shared" si="2"/>
        <v>0</v>
      </c>
      <c r="H54" s="6"/>
    </row>
    <row r="55" spans="1:8" ht="82.8" x14ac:dyDescent="0.25">
      <c r="A55" s="140" t="s">
        <v>203</v>
      </c>
      <c r="B55" s="110" t="s">
        <v>145</v>
      </c>
      <c r="C55" s="111" t="s">
        <v>24</v>
      </c>
      <c r="D55" s="112">
        <v>40</v>
      </c>
      <c r="E55" s="123"/>
      <c r="F55" s="122">
        <f t="shared" si="2"/>
        <v>0</v>
      </c>
      <c r="H55" s="6"/>
    </row>
    <row r="56" spans="1:8" ht="41.4" x14ac:dyDescent="0.25">
      <c r="A56" s="140" t="s">
        <v>204</v>
      </c>
      <c r="B56" s="110" t="s">
        <v>112</v>
      </c>
      <c r="C56" s="111" t="s">
        <v>15</v>
      </c>
      <c r="D56" s="111">
        <v>1</v>
      </c>
      <c r="E56" s="123"/>
      <c r="F56" s="123">
        <f t="shared" si="2"/>
        <v>0</v>
      </c>
      <c r="H56" s="6"/>
    </row>
    <row r="57" spans="1:8" ht="30" customHeight="1" x14ac:dyDescent="0.25">
      <c r="A57" s="136"/>
      <c r="B57" s="137" t="s">
        <v>205</v>
      </c>
      <c r="C57" s="136"/>
      <c r="D57" s="136"/>
      <c r="E57" s="138"/>
      <c r="F57" s="139">
        <f>SUM(F47:F56)</f>
        <v>0</v>
      </c>
    </row>
    <row r="58" spans="1:8" ht="82.8" x14ac:dyDescent="0.25">
      <c r="A58" s="151" t="s">
        <v>141</v>
      </c>
      <c r="B58" s="157" t="s">
        <v>173</v>
      </c>
      <c r="C58" s="158"/>
      <c r="D58" s="158"/>
      <c r="E58" s="159"/>
      <c r="F58" s="160"/>
    </row>
    <row r="59" spans="1:8" ht="30" customHeight="1" x14ac:dyDescent="0.25">
      <c r="A59" s="111" t="s">
        <v>206</v>
      </c>
      <c r="B59" s="124" t="s">
        <v>140</v>
      </c>
      <c r="C59" s="112" t="s">
        <v>15</v>
      </c>
      <c r="D59" s="113">
        <v>1</v>
      </c>
      <c r="E59" s="122"/>
      <c r="F59" s="122">
        <f>D59*E59</f>
        <v>0</v>
      </c>
    </row>
    <row r="60" spans="1:8" ht="30" customHeight="1" x14ac:dyDescent="0.25">
      <c r="A60" s="111" t="s">
        <v>207</v>
      </c>
      <c r="B60" s="125" t="s">
        <v>209</v>
      </c>
      <c r="C60" s="112" t="s">
        <v>15</v>
      </c>
      <c r="D60" s="113">
        <v>1</v>
      </c>
      <c r="E60" s="122"/>
      <c r="F60" s="122">
        <f>D60*E60</f>
        <v>0</v>
      </c>
    </row>
    <row r="61" spans="1:8" ht="30" customHeight="1" x14ac:dyDescent="0.25">
      <c r="A61" s="111" t="s">
        <v>208</v>
      </c>
      <c r="B61" s="125" t="s">
        <v>146</v>
      </c>
      <c r="C61" s="112" t="s">
        <v>15</v>
      </c>
      <c r="D61" s="113">
        <v>1</v>
      </c>
      <c r="E61" s="122"/>
      <c r="F61" s="122">
        <f>D61*E61</f>
        <v>0</v>
      </c>
    </row>
    <row r="62" spans="1:8" ht="30" customHeight="1" x14ac:dyDescent="0.25">
      <c r="A62" s="136"/>
      <c r="B62" s="137" t="s">
        <v>210</v>
      </c>
      <c r="C62" s="136"/>
      <c r="D62" s="136"/>
      <c r="E62" s="138"/>
      <c r="F62" s="139">
        <f>SUM(F59:F61)</f>
        <v>0</v>
      </c>
    </row>
    <row r="63" spans="1:8" ht="30" customHeight="1" x14ac:dyDescent="0.25">
      <c r="A63" s="151" t="s">
        <v>57</v>
      </c>
      <c r="B63" s="156" t="s">
        <v>62</v>
      </c>
      <c r="C63" s="158"/>
      <c r="D63" s="158"/>
      <c r="E63" s="160"/>
      <c r="F63" s="160"/>
    </row>
    <row r="64" spans="1:8" ht="69" x14ac:dyDescent="0.25">
      <c r="A64" s="111" t="s">
        <v>211</v>
      </c>
      <c r="B64" s="110" t="s">
        <v>215</v>
      </c>
      <c r="C64" s="111" t="s">
        <v>24</v>
      </c>
      <c r="D64" s="112">
        <v>300</v>
      </c>
      <c r="E64" s="118"/>
      <c r="F64" s="123">
        <f t="shared" ref="F64:F67" si="3">D64*E64</f>
        <v>0</v>
      </c>
    </row>
    <row r="65" spans="1:8" ht="69" x14ac:dyDescent="0.25">
      <c r="A65" s="111" t="s">
        <v>212</v>
      </c>
      <c r="B65" s="126" t="s">
        <v>216</v>
      </c>
      <c r="C65" s="111" t="s">
        <v>24</v>
      </c>
      <c r="D65" s="112">
        <v>50</v>
      </c>
      <c r="E65" s="118"/>
      <c r="F65" s="123">
        <f t="shared" si="3"/>
        <v>0</v>
      </c>
    </row>
    <row r="66" spans="1:8" ht="69" x14ac:dyDescent="0.25">
      <c r="A66" s="111" t="s">
        <v>213</v>
      </c>
      <c r="B66" s="126" t="s">
        <v>217</v>
      </c>
      <c r="C66" s="111" t="s">
        <v>24</v>
      </c>
      <c r="D66" s="111">
        <v>15</v>
      </c>
      <c r="E66" s="123"/>
      <c r="F66" s="123">
        <f t="shared" si="3"/>
        <v>0</v>
      </c>
    </row>
    <row r="67" spans="1:8" ht="41.4" x14ac:dyDescent="0.25">
      <c r="A67" s="111" t="s">
        <v>214</v>
      </c>
      <c r="B67" s="110" t="s">
        <v>172</v>
      </c>
      <c r="C67" s="111" t="s">
        <v>15</v>
      </c>
      <c r="D67" s="111">
        <v>2</v>
      </c>
      <c r="E67" s="123"/>
      <c r="F67" s="123">
        <f t="shared" si="3"/>
        <v>0</v>
      </c>
    </row>
    <row r="68" spans="1:8" ht="30" customHeight="1" x14ac:dyDescent="0.25">
      <c r="A68" s="136"/>
      <c r="B68" s="137" t="s">
        <v>218</v>
      </c>
      <c r="C68" s="136"/>
      <c r="D68" s="136"/>
      <c r="E68" s="138"/>
      <c r="F68" s="139">
        <f>SUM(F64:F67)</f>
        <v>0</v>
      </c>
    </row>
    <row r="69" spans="1:8" ht="30" customHeight="1" x14ac:dyDescent="0.25">
      <c r="A69" s="142"/>
      <c r="B69" s="143" t="s">
        <v>107</v>
      </c>
      <c r="C69" s="142"/>
      <c r="D69" s="142"/>
      <c r="E69" s="144"/>
      <c r="F69" s="145">
        <f>F68+F62+F57+F45+F27</f>
        <v>0</v>
      </c>
      <c r="G69" s="109"/>
    </row>
    <row r="70" spans="1:8" ht="16.2" x14ac:dyDescent="0.3">
      <c r="H70" s="43"/>
    </row>
    <row r="73" spans="1:8" x14ac:dyDescent="0.25">
      <c r="F73" s="4"/>
    </row>
  </sheetData>
  <mergeCells count="3">
    <mergeCell ref="A1:F1"/>
    <mergeCell ref="A3:F3"/>
    <mergeCell ref="A28:F28"/>
  </mergeCells>
  <phoneticPr fontId="23" type="noConversion"/>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4262-973A-42A2-A4B0-5248A9A51E02}">
  <dimension ref="A1:L70"/>
  <sheetViews>
    <sheetView tabSelected="1" topLeftCell="A64" zoomScaleNormal="100" workbookViewId="0">
      <selection activeCell="H76" sqref="H76"/>
    </sheetView>
  </sheetViews>
  <sheetFormatPr baseColWidth="10" defaultColWidth="11.5546875" defaultRowHeight="13.8" x14ac:dyDescent="0.25"/>
  <cols>
    <col min="1" max="1" width="7.5546875" style="128" customWidth="1"/>
    <col min="2" max="2" width="74" style="128" customWidth="1"/>
    <col min="3" max="3" width="7" style="129" bestFit="1" customWidth="1"/>
    <col min="4" max="4" width="11" style="127" bestFit="1" customWidth="1"/>
    <col min="5" max="5" width="16.33203125" style="130" customWidth="1"/>
    <col min="6" max="6" width="13.109375" style="130" bestFit="1" customWidth="1"/>
    <col min="7" max="7" width="14.44140625" style="4" customWidth="1"/>
    <col min="8" max="8" width="47" style="4" customWidth="1"/>
    <col min="9" max="16384" width="11.5546875" style="4"/>
  </cols>
  <sheetData>
    <row r="1" spans="1:6" s="1" customFormat="1" ht="30" customHeight="1" x14ac:dyDescent="0.3">
      <c r="A1" s="161" t="s">
        <v>0</v>
      </c>
      <c r="B1" s="161"/>
      <c r="C1" s="161"/>
      <c r="D1" s="161"/>
      <c r="E1" s="161"/>
      <c r="F1" s="161"/>
    </row>
    <row r="2" spans="1:6" ht="30" customHeight="1" x14ac:dyDescent="0.25">
      <c r="A2" s="131" t="s">
        <v>1</v>
      </c>
      <c r="B2" s="131" t="s">
        <v>2</v>
      </c>
      <c r="C2" s="131" t="s">
        <v>3</v>
      </c>
      <c r="D2" s="132" t="s">
        <v>4</v>
      </c>
      <c r="E2" s="133" t="s">
        <v>5</v>
      </c>
      <c r="F2" s="133" t="s">
        <v>6</v>
      </c>
    </row>
    <row r="3" spans="1:6" ht="30" customHeight="1" x14ac:dyDescent="0.25">
      <c r="A3" s="162" t="s">
        <v>176</v>
      </c>
      <c r="B3" s="163"/>
      <c r="C3" s="163"/>
      <c r="D3" s="163"/>
      <c r="E3" s="163"/>
      <c r="F3" s="164"/>
    </row>
    <row r="4" spans="1:6" ht="30" customHeight="1" x14ac:dyDescent="0.25">
      <c r="A4" s="146">
        <v>1</v>
      </c>
      <c r="B4" s="147" t="s">
        <v>167</v>
      </c>
      <c r="C4" s="147"/>
      <c r="D4" s="146"/>
      <c r="E4" s="147"/>
      <c r="F4" s="148"/>
    </row>
    <row r="5" spans="1:6" ht="30" customHeight="1" x14ac:dyDescent="0.25">
      <c r="A5" s="135" t="s">
        <v>9</v>
      </c>
      <c r="B5" s="114" t="s">
        <v>148</v>
      </c>
      <c r="C5" s="115" t="s">
        <v>149</v>
      </c>
      <c r="D5" s="112">
        <v>1</v>
      </c>
      <c r="E5" s="113"/>
      <c r="F5" s="134">
        <f>D5*E5</f>
        <v>0</v>
      </c>
    </row>
    <row r="6" spans="1:6" ht="30" customHeight="1" x14ac:dyDescent="0.25">
      <c r="A6" s="135" t="s">
        <v>12</v>
      </c>
      <c r="B6" s="114" t="s">
        <v>150</v>
      </c>
      <c r="C6" s="115" t="s">
        <v>3</v>
      </c>
      <c r="D6" s="112">
        <v>1</v>
      </c>
      <c r="E6" s="113"/>
      <c r="F6" s="134">
        <f t="shared" ref="F6:F26" si="0">D6*E6</f>
        <v>0</v>
      </c>
    </row>
    <row r="7" spans="1:6" ht="30" customHeight="1" x14ac:dyDescent="0.25">
      <c r="A7" s="146">
        <v>2</v>
      </c>
      <c r="B7" s="147" t="s">
        <v>166</v>
      </c>
      <c r="C7" s="147"/>
      <c r="D7" s="149"/>
      <c r="E7" s="150"/>
      <c r="F7" s="148"/>
    </row>
    <row r="8" spans="1:6" ht="30" customHeight="1" x14ac:dyDescent="0.25">
      <c r="A8" s="135" t="s">
        <v>18</v>
      </c>
      <c r="B8" s="114" t="s">
        <v>151</v>
      </c>
      <c r="C8" s="115" t="s">
        <v>3</v>
      </c>
      <c r="D8" s="112">
        <v>1</v>
      </c>
      <c r="E8" s="113"/>
      <c r="F8" s="134">
        <f t="shared" si="0"/>
        <v>0</v>
      </c>
    </row>
    <row r="9" spans="1:6" ht="30" customHeight="1" x14ac:dyDescent="0.25">
      <c r="A9" s="135" t="s">
        <v>20</v>
      </c>
      <c r="B9" s="114" t="s">
        <v>152</v>
      </c>
      <c r="C9" s="115" t="s">
        <v>3</v>
      </c>
      <c r="D9" s="112">
        <v>1</v>
      </c>
      <c r="E9" s="113"/>
      <c r="F9" s="134">
        <f t="shared" si="0"/>
        <v>0</v>
      </c>
    </row>
    <row r="10" spans="1:6" ht="30" customHeight="1" x14ac:dyDescent="0.25">
      <c r="A10" s="135" t="s">
        <v>23</v>
      </c>
      <c r="B10" s="114" t="s">
        <v>153</v>
      </c>
      <c r="C10" s="115" t="s">
        <v>24</v>
      </c>
      <c r="D10" s="112">
        <v>50</v>
      </c>
      <c r="E10" s="113"/>
      <c r="F10" s="134">
        <f t="shared" si="0"/>
        <v>0</v>
      </c>
    </row>
    <row r="11" spans="1:6" ht="30" customHeight="1" x14ac:dyDescent="0.25">
      <c r="A11" s="135" t="s">
        <v>131</v>
      </c>
      <c r="B11" s="114" t="s">
        <v>154</v>
      </c>
      <c r="C11" s="115" t="s">
        <v>24</v>
      </c>
      <c r="D11" s="112">
        <v>50</v>
      </c>
      <c r="E11" s="113"/>
      <c r="F11" s="134">
        <f t="shared" si="0"/>
        <v>0</v>
      </c>
    </row>
    <row r="12" spans="1:6" ht="30" customHeight="1" x14ac:dyDescent="0.25">
      <c r="A12" s="146">
        <v>3</v>
      </c>
      <c r="B12" s="147" t="s">
        <v>165</v>
      </c>
      <c r="C12" s="147"/>
      <c r="D12" s="149"/>
      <c r="E12" s="150"/>
      <c r="F12" s="148"/>
    </row>
    <row r="13" spans="1:6" ht="30" customHeight="1" x14ac:dyDescent="0.25">
      <c r="A13" s="135" t="s">
        <v>40</v>
      </c>
      <c r="B13" s="114" t="s">
        <v>155</v>
      </c>
      <c r="C13" s="115" t="s">
        <v>24</v>
      </c>
      <c r="D13" s="112">
        <v>75</v>
      </c>
      <c r="E13" s="113"/>
      <c r="F13" s="134">
        <f t="shared" si="0"/>
        <v>0</v>
      </c>
    </row>
    <row r="14" spans="1:6" ht="30" customHeight="1" x14ac:dyDescent="0.25">
      <c r="A14" s="135" t="s">
        <v>133</v>
      </c>
      <c r="B14" s="114" t="s">
        <v>156</v>
      </c>
      <c r="C14" s="115" t="s">
        <v>24</v>
      </c>
      <c r="D14" s="112">
        <v>25</v>
      </c>
      <c r="E14" s="113"/>
      <c r="F14" s="134">
        <f t="shared" si="0"/>
        <v>0</v>
      </c>
    </row>
    <row r="15" spans="1:6" ht="30" customHeight="1" x14ac:dyDescent="0.25">
      <c r="A15" s="135" t="s">
        <v>41</v>
      </c>
      <c r="B15" s="114" t="s">
        <v>157</v>
      </c>
      <c r="C15" s="115" t="s">
        <v>24</v>
      </c>
      <c r="D15" s="112">
        <v>25</v>
      </c>
      <c r="E15" s="113"/>
      <c r="F15" s="134">
        <f t="shared" si="0"/>
        <v>0</v>
      </c>
    </row>
    <row r="16" spans="1:6" ht="30" customHeight="1" x14ac:dyDescent="0.25">
      <c r="A16" s="135" t="s">
        <v>134</v>
      </c>
      <c r="B16" s="114" t="s">
        <v>158</v>
      </c>
      <c r="C16" s="111" t="s">
        <v>15</v>
      </c>
      <c r="D16" s="112">
        <v>1</v>
      </c>
      <c r="E16" s="113"/>
      <c r="F16" s="134">
        <f t="shared" si="0"/>
        <v>0</v>
      </c>
    </row>
    <row r="17" spans="1:6" ht="30" customHeight="1" x14ac:dyDescent="0.25">
      <c r="A17" s="135" t="s">
        <v>43</v>
      </c>
      <c r="B17" s="114" t="s">
        <v>159</v>
      </c>
      <c r="C17" s="111" t="s">
        <v>15</v>
      </c>
      <c r="D17" s="112">
        <v>1</v>
      </c>
      <c r="E17" s="113"/>
      <c r="F17" s="134">
        <f t="shared" si="0"/>
        <v>0</v>
      </c>
    </row>
    <row r="18" spans="1:6" ht="30" customHeight="1" x14ac:dyDescent="0.25">
      <c r="A18" s="135" t="s">
        <v>44</v>
      </c>
      <c r="B18" s="114" t="s">
        <v>160</v>
      </c>
      <c r="C18" s="111" t="s">
        <v>15</v>
      </c>
      <c r="D18" s="112">
        <v>1</v>
      </c>
      <c r="E18" s="113"/>
      <c r="F18" s="134">
        <f t="shared" si="0"/>
        <v>0</v>
      </c>
    </row>
    <row r="19" spans="1:6" ht="30" customHeight="1" x14ac:dyDescent="0.25">
      <c r="A19" s="135" t="s">
        <v>47</v>
      </c>
      <c r="B19" s="114" t="s">
        <v>161</v>
      </c>
      <c r="C19" s="111" t="s">
        <v>15</v>
      </c>
      <c r="D19" s="112">
        <v>1</v>
      </c>
      <c r="E19" s="113"/>
      <c r="F19" s="134">
        <f t="shared" si="0"/>
        <v>0</v>
      </c>
    </row>
    <row r="20" spans="1:6" ht="30" customHeight="1" x14ac:dyDescent="0.25">
      <c r="A20" s="146">
        <v>4</v>
      </c>
      <c r="B20" s="147" t="s">
        <v>168</v>
      </c>
      <c r="C20" s="147"/>
      <c r="D20" s="149"/>
      <c r="E20" s="150"/>
      <c r="F20" s="148"/>
    </row>
    <row r="21" spans="1:6" ht="30" customHeight="1" x14ac:dyDescent="0.25">
      <c r="A21" s="135" t="s">
        <v>142</v>
      </c>
      <c r="B21" s="116" t="s">
        <v>162</v>
      </c>
      <c r="C21" s="111" t="s">
        <v>15</v>
      </c>
      <c r="D21" s="112">
        <v>1</v>
      </c>
      <c r="E21" s="113"/>
      <c r="F21" s="134">
        <f t="shared" si="0"/>
        <v>0</v>
      </c>
    </row>
    <row r="22" spans="1:6" ht="30" customHeight="1" x14ac:dyDescent="0.25">
      <c r="A22" s="146">
        <v>5</v>
      </c>
      <c r="B22" s="147" t="s">
        <v>169</v>
      </c>
      <c r="C22" s="147"/>
      <c r="D22" s="149"/>
      <c r="E22" s="150"/>
      <c r="F22" s="148"/>
    </row>
    <row r="23" spans="1:6" ht="30" customHeight="1" x14ac:dyDescent="0.25">
      <c r="A23" s="135" t="s">
        <v>124</v>
      </c>
      <c r="B23" s="117" t="s">
        <v>170</v>
      </c>
      <c r="C23" s="111" t="s">
        <v>15</v>
      </c>
      <c r="D23" s="112">
        <v>1</v>
      </c>
      <c r="E23" s="113"/>
      <c r="F23" s="134">
        <f t="shared" si="0"/>
        <v>0</v>
      </c>
    </row>
    <row r="24" spans="1:6" ht="30" customHeight="1" x14ac:dyDescent="0.25">
      <c r="A24" s="135" t="s">
        <v>58</v>
      </c>
      <c r="B24" s="117" t="s">
        <v>171</v>
      </c>
      <c r="C24" s="111" t="s">
        <v>15</v>
      </c>
      <c r="D24" s="112">
        <v>1</v>
      </c>
      <c r="E24" s="113"/>
      <c r="F24" s="134">
        <f t="shared" si="0"/>
        <v>0</v>
      </c>
    </row>
    <row r="25" spans="1:6" ht="30" customHeight="1" x14ac:dyDescent="0.25">
      <c r="A25" s="135" t="s">
        <v>59</v>
      </c>
      <c r="B25" s="110" t="s">
        <v>163</v>
      </c>
      <c r="C25" s="111" t="s">
        <v>15</v>
      </c>
      <c r="D25" s="112">
        <v>1</v>
      </c>
      <c r="E25" s="113"/>
      <c r="F25" s="134">
        <f t="shared" si="0"/>
        <v>0</v>
      </c>
    </row>
    <row r="26" spans="1:6" ht="30" customHeight="1" x14ac:dyDescent="0.25">
      <c r="A26" s="135" t="s">
        <v>177</v>
      </c>
      <c r="B26" s="117" t="s">
        <v>164</v>
      </c>
      <c r="C26" s="111" t="s">
        <v>15</v>
      </c>
      <c r="D26" s="112">
        <v>1</v>
      </c>
      <c r="E26" s="113"/>
      <c r="F26" s="134">
        <f t="shared" si="0"/>
        <v>0</v>
      </c>
    </row>
    <row r="27" spans="1:6" ht="30" customHeight="1" x14ac:dyDescent="0.25">
      <c r="A27" s="136"/>
      <c r="B27" s="137" t="s">
        <v>178</v>
      </c>
      <c r="C27" s="136"/>
      <c r="D27" s="136"/>
      <c r="E27" s="138"/>
      <c r="F27" s="139">
        <f>SUM(F5:F26)</f>
        <v>0</v>
      </c>
    </row>
    <row r="28" spans="1:6" ht="30" customHeight="1" x14ac:dyDescent="0.25">
      <c r="A28" s="162" t="s">
        <v>179</v>
      </c>
      <c r="B28" s="163"/>
      <c r="C28" s="163"/>
      <c r="D28" s="163"/>
      <c r="E28" s="163"/>
      <c r="F28" s="164"/>
    </row>
    <row r="29" spans="1:6" ht="30" customHeight="1" x14ac:dyDescent="0.25">
      <c r="A29" s="151" t="s">
        <v>7</v>
      </c>
      <c r="B29" s="152" t="s">
        <v>174</v>
      </c>
      <c r="C29" s="151"/>
      <c r="D29" s="153"/>
      <c r="E29" s="154"/>
      <c r="F29" s="155"/>
    </row>
    <row r="30" spans="1:6" ht="30" customHeight="1" x14ac:dyDescent="0.25">
      <c r="A30" s="111" t="s">
        <v>180</v>
      </c>
      <c r="B30" s="110" t="s">
        <v>10</v>
      </c>
      <c r="C30" s="111" t="s">
        <v>11</v>
      </c>
      <c r="D30" s="112">
        <v>1</v>
      </c>
      <c r="E30" s="113"/>
      <c r="F30" s="134">
        <f>D30*E30</f>
        <v>0</v>
      </c>
    </row>
    <row r="31" spans="1:6" ht="30" customHeight="1" x14ac:dyDescent="0.25">
      <c r="A31" s="111" t="s">
        <v>181</v>
      </c>
      <c r="B31" s="110" t="s">
        <v>175</v>
      </c>
      <c r="C31" s="111" t="s">
        <v>11</v>
      </c>
      <c r="D31" s="112">
        <v>1</v>
      </c>
      <c r="E31" s="113"/>
      <c r="F31" s="134">
        <f>D31*E31</f>
        <v>0</v>
      </c>
    </row>
    <row r="32" spans="1:6" ht="30" customHeight="1" x14ac:dyDescent="0.25">
      <c r="A32" s="136"/>
      <c r="B32" s="137" t="s">
        <v>194</v>
      </c>
      <c r="C32" s="136"/>
      <c r="D32" s="136"/>
      <c r="E32" s="138"/>
      <c r="F32" s="139">
        <f>SUM(F30:F31)</f>
        <v>0</v>
      </c>
    </row>
    <row r="33" spans="1:12" ht="30" customHeight="1" x14ac:dyDescent="0.25">
      <c r="A33" s="151" t="s">
        <v>17</v>
      </c>
      <c r="B33" s="156" t="s">
        <v>98</v>
      </c>
      <c r="C33" s="151"/>
      <c r="D33" s="151"/>
      <c r="E33" s="154"/>
      <c r="F33" s="154"/>
    </row>
    <row r="34" spans="1:12" ht="27.6" x14ac:dyDescent="0.25">
      <c r="A34" s="111" t="s">
        <v>182</v>
      </c>
      <c r="B34" s="110" t="s">
        <v>19</v>
      </c>
      <c r="C34" s="111" t="s">
        <v>15</v>
      </c>
      <c r="D34" s="112">
        <v>1</v>
      </c>
      <c r="E34" s="113"/>
      <c r="F34" s="122">
        <f>D34*E34</f>
        <v>0</v>
      </c>
      <c r="H34" s="6"/>
    </row>
    <row r="35" spans="1:12" ht="55.2" x14ac:dyDescent="0.25">
      <c r="A35" s="111" t="s">
        <v>183</v>
      </c>
      <c r="B35" s="110" t="s">
        <v>21</v>
      </c>
      <c r="C35" s="111" t="s">
        <v>22</v>
      </c>
      <c r="D35" s="112">
        <v>1</v>
      </c>
      <c r="E35" s="113"/>
      <c r="F35" s="122">
        <f>D35*E35</f>
        <v>0</v>
      </c>
      <c r="H35" s="6"/>
    </row>
    <row r="36" spans="1:12" ht="55.2" x14ac:dyDescent="0.25">
      <c r="A36" s="111" t="s">
        <v>184</v>
      </c>
      <c r="B36" s="110" t="s">
        <v>147</v>
      </c>
      <c r="C36" s="111" t="s">
        <v>15</v>
      </c>
      <c r="D36" s="112">
        <v>1</v>
      </c>
      <c r="E36" s="113"/>
      <c r="F36" s="122">
        <f>D36*E36</f>
        <v>0</v>
      </c>
      <c r="H36" s="6"/>
    </row>
    <row r="37" spans="1:12" ht="30" customHeight="1" x14ac:dyDescent="0.25">
      <c r="A37" s="111" t="s">
        <v>185</v>
      </c>
      <c r="B37" s="110" t="s">
        <v>120</v>
      </c>
      <c r="C37" s="112" t="s">
        <v>24</v>
      </c>
      <c r="D37" s="112">
        <v>60</v>
      </c>
      <c r="E37" s="118"/>
      <c r="F37" s="122">
        <f t="shared" ref="F37:F44" si="1">D37*E37</f>
        <v>0</v>
      </c>
      <c r="H37" s="6"/>
    </row>
    <row r="38" spans="1:12" ht="41.4" x14ac:dyDescent="0.25">
      <c r="A38" s="111" t="s">
        <v>186</v>
      </c>
      <c r="B38" s="110" t="s">
        <v>28</v>
      </c>
      <c r="C38" s="111" t="s">
        <v>24</v>
      </c>
      <c r="D38" s="112">
        <v>60</v>
      </c>
      <c r="E38" s="118"/>
      <c r="F38" s="122">
        <f t="shared" si="1"/>
        <v>0</v>
      </c>
      <c r="H38" s="12"/>
      <c r="I38" s="107"/>
      <c r="J38" s="107"/>
      <c r="K38" s="13"/>
      <c r="L38" s="13"/>
    </row>
    <row r="39" spans="1:12" ht="41.4" x14ac:dyDescent="0.25">
      <c r="A39" s="111" t="s">
        <v>187</v>
      </c>
      <c r="B39" s="110" t="s">
        <v>30</v>
      </c>
      <c r="C39" s="111" t="s">
        <v>24</v>
      </c>
      <c r="D39" s="112">
        <v>60</v>
      </c>
      <c r="E39" s="118"/>
      <c r="F39" s="122">
        <f t="shared" si="1"/>
        <v>0</v>
      </c>
      <c r="H39" s="12"/>
      <c r="I39" s="107"/>
      <c r="J39" s="107"/>
      <c r="K39" s="13"/>
      <c r="L39" s="13"/>
    </row>
    <row r="40" spans="1:12" ht="41.4" x14ac:dyDescent="0.25">
      <c r="A40" s="111" t="s">
        <v>188</v>
      </c>
      <c r="B40" s="110" t="s">
        <v>32</v>
      </c>
      <c r="C40" s="111" t="s">
        <v>24</v>
      </c>
      <c r="D40" s="112">
        <v>60</v>
      </c>
      <c r="E40" s="118"/>
      <c r="F40" s="122">
        <f t="shared" si="1"/>
        <v>0</v>
      </c>
      <c r="H40" s="12"/>
      <c r="I40" s="107"/>
      <c r="J40" s="107"/>
      <c r="K40" s="13"/>
      <c r="L40" s="13"/>
    </row>
    <row r="41" spans="1:12" ht="41.4" x14ac:dyDescent="0.25">
      <c r="A41" s="111" t="s">
        <v>189</v>
      </c>
      <c r="B41" s="110" t="s">
        <v>34</v>
      </c>
      <c r="C41" s="111" t="s">
        <v>24</v>
      </c>
      <c r="D41" s="112">
        <v>60</v>
      </c>
      <c r="E41" s="118"/>
      <c r="F41" s="122">
        <f t="shared" si="1"/>
        <v>0</v>
      </c>
      <c r="H41" s="12"/>
      <c r="I41" s="107"/>
      <c r="J41" s="107"/>
      <c r="K41" s="13"/>
      <c r="L41" s="13"/>
    </row>
    <row r="42" spans="1:12" ht="30" customHeight="1" x14ac:dyDescent="0.25">
      <c r="A42" s="111" t="s">
        <v>190</v>
      </c>
      <c r="B42" s="110" t="s">
        <v>36</v>
      </c>
      <c r="C42" s="111" t="s">
        <v>15</v>
      </c>
      <c r="D42" s="111">
        <v>1</v>
      </c>
      <c r="E42" s="118"/>
      <c r="F42" s="122">
        <f t="shared" si="1"/>
        <v>0</v>
      </c>
      <c r="H42" s="12"/>
      <c r="I42" s="107"/>
      <c r="J42" s="107"/>
      <c r="K42" s="13"/>
      <c r="L42" s="13"/>
    </row>
    <row r="43" spans="1:12" ht="41.4" x14ac:dyDescent="0.25">
      <c r="A43" s="111" t="s">
        <v>191</v>
      </c>
      <c r="B43" s="110" t="s">
        <v>37</v>
      </c>
      <c r="C43" s="111" t="s">
        <v>15</v>
      </c>
      <c r="D43" s="111">
        <v>1</v>
      </c>
      <c r="E43" s="118"/>
      <c r="F43" s="122">
        <f t="shared" si="1"/>
        <v>0</v>
      </c>
      <c r="H43" s="6"/>
    </row>
    <row r="44" spans="1:12" ht="30" customHeight="1" x14ac:dyDescent="0.25">
      <c r="A44" s="111" t="s">
        <v>192</v>
      </c>
      <c r="B44" s="110" t="s">
        <v>38</v>
      </c>
      <c r="C44" s="111" t="s">
        <v>22</v>
      </c>
      <c r="D44" s="111">
        <v>1</v>
      </c>
      <c r="E44" s="118"/>
      <c r="F44" s="122">
        <f t="shared" si="1"/>
        <v>0</v>
      </c>
      <c r="H44" s="6"/>
    </row>
    <row r="45" spans="1:12" ht="30" customHeight="1" x14ac:dyDescent="0.25">
      <c r="A45" s="136"/>
      <c r="B45" s="137" t="s">
        <v>193</v>
      </c>
      <c r="C45" s="136"/>
      <c r="D45" s="136"/>
      <c r="E45" s="138"/>
      <c r="F45" s="139">
        <f>SUM(F34:F44)</f>
        <v>0</v>
      </c>
      <c r="H45" s="6"/>
    </row>
    <row r="46" spans="1:12" ht="30" customHeight="1" x14ac:dyDescent="0.25">
      <c r="A46" s="151" t="s">
        <v>39</v>
      </c>
      <c r="B46" s="156" t="s">
        <v>100</v>
      </c>
      <c r="C46" s="149"/>
      <c r="D46" s="149"/>
      <c r="E46" s="150"/>
      <c r="F46" s="155"/>
      <c r="H46" s="6"/>
    </row>
    <row r="47" spans="1:12" ht="55.2" x14ac:dyDescent="0.25">
      <c r="A47" s="140" t="s">
        <v>195</v>
      </c>
      <c r="B47" s="119" t="s">
        <v>143</v>
      </c>
      <c r="C47" s="120" t="s">
        <v>15</v>
      </c>
      <c r="D47" s="120">
        <v>10</v>
      </c>
      <c r="E47" s="121"/>
      <c r="F47" s="141">
        <f t="shared" ref="F47:F56" si="2">D47*E47</f>
        <v>0</v>
      </c>
      <c r="H47" s="6"/>
    </row>
    <row r="48" spans="1:12" ht="41.4" x14ac:dyDescent="0.25">
      <c r="A48" s="140" t="s">
        <v>196</v>
      </c>
      <c r="B48" s="119" t="s">
        <v>42</v>
      </c>
      <c r="C48" s="120" t="s">
        <v>15</v>
      </c>
      <c r="D48" s="120">
        <v>1</v>
      </c>
      <c r="E48" s="121"/>
      <c r="F48" s="141">
        <f t="shared" si="2"/>
        <v>0</v>
      </c>
      <c r="H48" s="6"/>
    </row>
    <row r="49" spans="1:8" ht="30" customHeight="1" x14ac:dyDescent="0.25">
      <c r="A49" s="140" t="s">
        <v>197</v>
      </c>
      <c r="B49" s="110" t="s">
        <v>135</v>
      </c>
      <c r="C49" s="112" t="s">
        <v>15</v>
      </c>
      <c r="D49" s="112">
        <v>1</v>
      </c>
      <c r="E49" s="113"/>
      <c r="F49" s="122">
        <f t="shared" si="2"/>
        <v>0</v>
      </c>
      <c r="H49" s="6"/>
    </row>
    <row r="50" spans="1:8" ht="30" customHeight="1" x14ac:dyDescent="0.25">
      <c r="A50" s="140" t="s">
        <v>198</v>
      </c>
      <c r="B50" s="110" t="s">
        <v>144</v>
      </c>
      <c r="C50" s="112" t="s">
        <v>24</v>
      </c>
      <c r="D50" s="112">
        <v>30</v>
      </c>
      <c r="E50" s="122"/>
      <c r="F50" s="122">
        <f t="shared" si="2"/>
        <v>0</v>
      </c>
      <c r="H50" s="6"/>
    </row>
    <row r="51" spans="1:8" ht="30" customHeight="1" x14ac:dyDescent="0.25">
      <c r="A51" s="140" t="s">
        <v>199</v>
      </c>
      <c r="B51" s="110" t="s">
        <v>48</v>
      </c>
      <c r="C51" s="112" t="s">
        <v>15</v>
      </c>
      <c r="D51" s="112">
        <v>1</v>
      </c>
      <c r="E51" s="122"/>
      <c r="F51" s="122">
        <f t="shared" si="2"/>
        <v>0</v>
      </c>
      <c r="H51" s="6"/>
    </row>
    <row r="52" spans="1:8" ht="30" customHeight="1" x14ac:dyDescent="0.25">
      <c r="A52" s="140" t="s">
        <v>200</v>
      </c>
      <c r="B52" s="110" t="s">
        <v>50</v>
      </c>
      <c r="C52" s="112" t="s">
        <v>15</v>
      </c>
      <c r="D52" s="112">
        <v>1</v>
      </c>
      <c r="E52" s="122"/>
      <c r="F52" s="122">
        <f t="shared" si="2"/>
        <v>0</v>
      </c>
      <c r="H52" s="6"/>
    </row>
    <row r="53" spans="1:8" ht="30" customHeight="1" x14ac:dyDescent="0.25">
      <c r="A53" s="140" t="s">
        <v>201</v>
      </c>
      <c r="B53" s="110" t="s">
        <v>52</v>
      </c>
      <c r="C53" s="112" t="s">
        <v>15</v>
      </c>
      <c r="D53" s="112">
        <v>1</v>
      </c>
      <c r="E53" s="122"/>
      <c r="F53" s="122">
        <f t="shared" si="2"/>
        <v>0</v>
      </c>
      <c r="H53" s="6"/>
    </row>
    <row r="54" spans="1:8" ht="30" customHeight="1" x14ac:dyDescent="0.25">
      <c r="A54" s="140" t="s">
        <v>202</v>
      </c>
      <c r="B54" s="110" t="s">
        <v>101</v>
      </c>
      <c r="C54" s="111" t="s">
        <v>22</v>
      </c>
      <c r="D54" s="112">
        <v>1</v>
      </c>
      <c r="E54" s="123"/>
      <c r="F54" s="122">
        <f t="shared" si="2"/>
        <v>0</v>
      </c>
      <c r="H54" s="6"/>
    </row>
    <row r="55" spans="1:8" ht="82.8" x14ac:dyDescent="0.25">
      <c r="A55" s="140" t="s">
        <v>203</v>
      </c>
      <c r="B55" s="110" t="s">
        <v>145</v>
      </c>
      <c r="C55" s="111" t="s">
        <v>24</v>
      </c>
      <c r="D55" s="112">
        <v>40</v>
      </c>
      <c r="E55" s="123"/>
      <c r="F55" s="122">
        <f t="shared" si="2"/>
        <v>0</v>
      </c>
      <c r="H55" s="6"/>
    </row>
    <row r="56" spans="1:8" ht="41.4" x14ac:dyDescent="0.25">
      <c r="A56" s="140" t="s">
        <v>204</v>
      </c>
      <c r="B56" s="110" t="s">
        <v>112</v>
      </c>
      <c r="C56" s="111" t="s">
        <v>15</v>
      </c>
      <c r="D56" s="111">
        <v>1</v>
      </c>
      <c r="E56" s="123"/>
      <c r="F56" s="123">
        <f t="shared" si="2"/>
        <v>0</v>
      </c>
      <c r="H56" s="6"/>
    </row>
    <row r="57" spans="1:8" ht="30" customHeight="1" x14ac:dyDescent="0.25">
      <c r="A57" s="136"/>
      <c r="B57" s="137" t="s">
        <v>205</v>
      </c>
      <c r="C57" s="136"/>
      <c r="D57" s="136"/>
      <c r="E57" s="138"/>
      <c r="F57" s="139">
        <f>SUM(F47:F56)</f>
        <v>0</v>
      </c>
    </row>
    <row r="58" spans="1:8" ht="82.8" x14ac:dyDescent="0.25">
      <c r="A58" s="151" t="s">
        <v>141</v>
      </c>
      <c r="B58" s="157" t="s">
        <v>173</v>
      </c>
      <c r="C58" s="158"/>
      <c r="D58" s="158"/>
      <c r="E58" s="159"/>
      <c r="F58" s="160"/>
    </row>
    <row r="59" spans="1:8" ht="30" customHeight="1" x14ac:dyDescent="0.25">
      <c r="A59" s="111" t="s">
        <v>206</v>
      </c>
      <c r="B59" s="124" t="s">
        <v>140</v>
      </c>
      <c r="C59" s="112" t="s">
        <v>15</v>
      </c>
      <c r="D59" s="113">
        <v>1</v>
      </c>
      <c r="E59" s="122"/>
      <c r="F59" s="122">
        <f>D59*E59</f>
        <v>0</v>
      </c>
    </row>
    <row r="60" spans="1:8" ht="30" customHeight="1" x14ac:dyDescent="0.25">
      <c r="A60" s="111" t="s">
        <v>207</v>
      </c>
      <c r="B60" s="125" t="s">
        <v>209</v>
      </c>
      <c r="C60" s="112" t="s">
        <v>15</v>
      </c>
      <c r="D60" s="113">
        <v>1</v>
      </c>
      <c r="E60" s="122"/>
      <c r="F60" s="122">
        <f>D60*E60</f>
        <v>0</v>
      </c>
    </row>
    <row r="61" spans="1:8" ht="30" customHeight="1" x14ac:dyDescent="0.25">
      <c r="A61" s="111" t="s">
        <v>208</v>
      </c>
      <c r="B61" s="125" t="s">
        <v>146</v>
      </c>
      <c r="C61" s="112" t="s">
        <v>15</v>
      </c>
      <c r="D61" s="113">
        <v>1</v>
      </c>
      <c r="E61" s="122"/>
      <c r="F61" s="122">
        <f>D61*E61</f>
        <v>0</v>
      </c>
    </row>
    <row r="62" spans="1:8" ht="30" customHeight="1" x14ac:dyDescent="0.25">
      <c r="A62" s="136"/>
      <c r="B62" s="137" t="s">
        <v>210</v>
      </c>
      <c r="C62" s="136"/>
      <c r="D62" s="136"/>
      <c r="E62" s="138"/>
      <c r="F62" s="139">
        <f>SUM(F59:F61)</f>
        <v>0</v>
      </c>
    </row>
    <row r="63" spans="1:8" ht="30" customHeight="1" x14ac:dyDescent="0.25">
      <c r="A63" s="151" t="s">
        <v>57</v>
      </c>
      <c r="B63" s="156" t="s">
        <v>62</v>
      </c>
      <c r="C63" s="158"/>
      <c r="D63" s="158"/>
      <c r="E63" s="160"/>
      <c r="F63" s="160"/>
    </row>
    <row r="64" spans="1:8" ht="69" x14ac:dyDescent="0.25">
      <c r="A64" s="111" t="s">
        <v>211</v>
      </c>
      <c r="B64" s="110" t="s">
        <v>215</v>
      </c>
      <c r="C64" s="111" t="s">
        <v>24</v>
      </c>
      <c r="D64" s="112">
        <v>300</v>
      </c>
      <c r="E64" s="118"/>
      <c r="F64" s="123">
        <f t="shared" ref="F64:F67" si="3">D64*E64</f>
        <v>0</v>
      </c>
    </row>
    <row r="65" spans="1:8" ht="69" x14ac:dyDescent="0.25">
      <c r="A65" s="111" t="s">
        <v>212</v>
      </c>
      <c r="B65" s="126" t="s">
        <v>216</v>
      </c>
      <c r="C65" s="111" t="s">
        <v>24</v>
      </c>
      <c r="D65" s="112">
        <v>50</v>
      </c>
      <c r="E65" s="118"/>
      <c r="F65" s="123">
        <f t="shared" si="3"/>
        <v>0</v>
      </c>
    </row>
    <row r="66" spans="1:8" ht="69" x14ac:dyDescent="0.25">
      <c r="A66" s="111" t="s">
        <v>213</v>
      </c>
      <c r="B66" s="126" t="s">
        <v>217</v>
      </c>
      <c r="C66" s="111" t="s">
        <v>24</v>
      </c>
      <c r="D66" s="111">
        <v>15</v>
      </c>
      <c r="E66" s="123"/>
      <c r="F66" s="123">
        <f t="shared" si="3"/>
        <v>0</v>
      </c>
    </row>
    <row r="67" spans="1:8" ht="41.4" x14ac:dyDescent="0.25">
      <c r="A67" s="111" t="s">
        <v>214</v>
      </c>
      <c r="B67" s="110" t="s">
        <v>172</v>
      </c>
      <c r="C67" s="111" t="s">
        <v>15</v>
      </c>
      <c r="D67" s="111">
        <v>2</v>
      </c>
      <c r="E67" s="123"/>
      <c r="F67" s="123">
        <f t="shared" si="3"/>
        <v>0</v>
      </c>
    </row>
    <row r="68" spans="1:8" ht="30" customHeight="1" x14ac:dyDescent="0.25">
      <c r="A68" s="136"/>
      <c r="B68" s="137" t="s">
        <v>218</v>
      </c>
      <c r="C68" s="136"/>
      <c r="D68" s="136"/>
      <c r="E68" s="138"/>
      <c r="F68" s="139">
        <f>SUM(F64:F67)</f>
        <v>0</v>
      </c>
    </row>
    <row r="69" spans="1:8" ht="30" customHeight="1" x14ac:dyDescent="0.25">
      <c r="A69" s="142"/>
      <c r="B69" s="143" t="s">
        <v>107</v>
      </c>
      <c r="C69" s="142"/>
      <c r="D69" s="142"/>
      <c r="E69" s="144"/>
      <c r="F69" s="145">
        <f>F68+F62+F57+F45+F27</f>
        <v>0</v>
      </c>
      <c r="G69" s="109"/>
    </row>
    <row r="70" spans="1:8" ht="16.2" x14ac:dyDescent="0.3">
      <c r="H70" s="43"/>
    </row>
  </sheetData>
  <mergeCells count="3">
    <mergeCell ref="A1:F1"/>
    <mergeCell ref="A3:F3"/>
    <mergeCell ref="A28:F28"/>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3"/>
  <sheetViews>
    <sheetView zoomScale="130" zoomScaleNormal="130" workbookViewId="0">
      <selection activeCell="I10" sqref="I10"/>
    </sheetView>
  </sheetViews>
  <sheetFormatPr baseColWidth="10" defaultColWidth="11.5546875" defaultRowHeight="13.8" x14ac:dyDescent="0.25"/>
  <cols>
    <col min="1" max="1" width="7.5546875" style="4" customWidth="1"/>
    <col min="2" max="2" width="54.109375" style="4" customWidth="1"/>
    <col min="3" max="3" width="5.33203125" style="41" customWidth="1"/>
    <col min="4" max="4" width="8.44140625" style="41" customWidth="1"/>
    <col min="5" max="5" width="13.33203125" style="42" customWidth="1"/>
    <col min="6" max="6" width="12.6640625" style="42" customWidth="1"/>
    <col min="7" max="7" width="14.44140625" style="4" customWidth="1"/>
    <col min="8" max="8" width="47" style="4" customWidth="1"/>
    <col min="9" max="16384" width="11.5546875" style="4"/>
  </cols>
  <sheetData>
    <row r="1" spans="1:13" s="1" customFormat="1" ht="45.6" customHeight="1" x14ac:dyDescent="0.3">
      <c r="A1" s="165" t="s">
        <v>127</v>
      </c>
      <c r="B1" s="166"/>
      <c r="C1" s="166"/>
      <c r="D1" s="166"/>
      <c r="E1" s="166"/>
      <c r="F1" s="166"/>
      <c r="H1" s="167"/>
      <c r="I1" s="167"/>
      <c r="J1" s="167"/>
      <c r="K1" s="2"/>
      <c r="L1" s="2"/>
      <c r="M1" s="2"/>
    </row>
    <row r="2" spans="1:13" s="1" customFormat="1" ht="19.95" customHeight="1" x14ac:dyDescent="0.3">
      <c r="A2" s="168" t="s">
        <v>136</v>
      </c>
      <c r="B2" s="169"/>
      <c r="C2" s="169"/>
      <c r="D2" s="169"/>
      <c r="E2" s="169"/>
      <c r="F2" s="169"/>
    </row>
    <row r="3" spans="1:13" s="1" customFormat="1" ht="21.6" customHeight="1" x14ac:dyDescent="0.3">
      <c r="A3" s="170" t="s">
        <v>0</v>
      </c>
      <c r="B3" s="170"/>
      <c r="C3" s="170"/>
      <c r="D3" s="170"/>
      <c r="E3" s="170"/>
      <c r="F3" s="170"/>
    </row>
    <row r="4" spans="1:13" s="1" customFormat="1" ht="8.4" customHeight="1" thickBot="1" x14ac:dyDescent="0.35">
      <c r="A4" s="102"/>
      <c r="B4" s="102"/>
      <c r="C4" s="102"/>
      <c r="D4" s="102"/>
      <c r="E4" s="3"/>
      <c r="F4" s="3"/>
    </row>
    <row r="5" spans="1:13" ht="30.6" customHeight="1" thickTop="1" x14ac:dyDescent="0.25">
      <c r="A5" s="49" t="s">
        <v>1</v>
      </c>
      <c r="B5" s="50" t="s">
        <v>2</v>
      </c>
      <c r="C5" s="50" t="s">
        <v>3</v>
      </c>
      <c r="D5" s="51" t="s">
        <v>4</v>
      </c>
      <c r="E5" s="52" t="s">
        <v>5</v>
      </c>
      <c r="F5" s="53" t="s">
        <v>6</v>
      </c>
    </row>
    <row r="6" spans="1:13" ht="16.2" customHeight="1" x14ac:dyDescent="0.25">
      <c r="A6" s="54" t="s">
        <v>7</v>
      </c>
      <c r="B6" s="55" t="s">
        <v>8</v>
      </c>
      <c r="C6" s="56"/>
      <c r="D6" s="57"/>
      <c r="E6" s="58"/>
      <c r="F6" s="10"/>
    </row>
    <row r="7" spans="1:13" ht="21" customHeight="1" x14ac:dyDescent="0.25">
      <c r="A7" s="22" t="s">
        <v>9</v>
      </c>
      <c r="B7" s="7" t="s">
        <v>10</v>
      </c>
      <c r="C7" s="11" t="s">
        <v>11</v>
      </c>
      <c r="D7" s="8">
        <v>1</v>
      </c>
      <c r="E7" s="9">
        <v>1000000</v>
      </c>
      <c r="F7" s="59">
        <f>D7*E7</f>
        <v>1000000</v>
      </c>
    </row>
    <row r="8" spans="1:13" ht="28.95" customHeight="1" x14ac:dyDescent="0.25">
      <c r="A8" s="22" t="s">
        <v>12</v>
      </c>
      <c r="B8" s="7" t="s">
        <v>119</v>
      </c>
      <c r="C8" s="11" t="s">
        <v>11</v>
      </c>
      <c r="D8" s="8">
        <v>1</v>
      </c>
      <c r="E8" s="9">
        <v>1000000</v>
      </c>
      <c r="F8" s="59">
        <f>D8*E8</f>
        <v>1000000</v>
      </c>
    </row>
    <row r="9" spans="1:13" ht="56.4" customHeight="1" x14ac:dyDescent="0.25">
      <c r="A9" s="22" t="s">
        <v>13</v>
      </c>
      <c r="B9" s="7" t="s">
        <v>14</v>
      </c>
      <c r="C9" s="11" t="s">
        <v>15</v>
      </c>
      <c r="D9" s="8">
        <v>1</v>
      </c>
      <c r="E9" s="9">
        <v>250000</v>
      </c>
      <c r="F9" s="59">
        <f>D9*E9</f>
        <v>250000</v>
      </c>
      <c r="G9" s="5"/>
    </row>
    <row r="10" spans="1:13" ht="18" customHeight="1" thickBot="1" x14ac:dyDescent="0.3">
      <c r="A10" s="60"/>
      <c r="B10" s="171" t="s">
        <v>16</v>
      </c>
      <c r="C10" s="171"/>
      <c r="D10" s="171"/>
      <c r="E10" s="171"/>
      <c r="F10" s="61">
        <f>SUM(F7:F9)</f>
        <v>2250000</v>
      </c>
    </row>
    <row r="11" spans="1:13" ht="22.95" customHeight="1" x14ac:dyDescent="0.25">
      <c r="A11" s="62" t="s">
        <v>17</v>
      </c>
      <c r="B11" s="63" t="s">
        <v>98</v>
      </c>
      <c r="C11" s="64"/>
      <c r="D11" s="64"/>
      <c r="E11" s="65"/>
      <c r="F11" s="66"/>
    </row>
    <row r="12" spans="1:13" ht="28.95" customHeight="1" x14ac:dyDescent="0.25">
      <c r="A12" s="22" t="s">
        <v>18</v>
      </c>
      <c r="B12" s="7" t="s">
        <v>19</v>
      </c>
      <c r="C12" s="11" t="s">
        <v>15</v>
      </c>
      <c r="D12" s="8">
        <v>1</v>
      </c>
      <c r="E12" s="9">
        <v>300000</v>
      </c>
      <c r="F12" s="10">
        <f>D12*E12</f>
        <v>300000</v>
      </c>
      <c r="H12" s="6"/>
    </row>
    <row r="13" spans="1:13" ht="70.2" customHeight="1" x14ac:dyDescent="0.25">
      <c r="A13" s="22" t="s">
        <v>20</v>
      </c>
      <c r="B13" s="7" t="s">
        <v>21</v>
      </c>
      <c r="C13" s="11" t="s">
        <v>22</v>
      </c>
      <c r="D13" s="8">
        <v>1</v>
      </c>
      <c r="E13" s="9">
        <v>700000</v>
      </c>
      <c r="F13" s="10">
        <f>D13*E13</f>
        <v>700000</v>
      </c>
      <c r="H13" s="6"/>
    </row>
    <row r="14" spans="1:13" ht="61.95" customHeight="1" x14ac:dyDescent="0.25">
      <c r="A14" s="22" t="s">
        <v>23</v>
      </c>
      <c r="B14" s="7" t="s">
        <v>137</v>
      </c>
      <c r="C14" s="11" t="s">
        <v>15</v>
      </c>
      <c r="D14" s="8">
        <v>1</v>
      </c>
      <c r="E14" s="9">
        <v>2750000</v>
      </c>
      <c r="F14" s="10">
        <f>D14*E14</f>
        <v>2750000</v>
      </c>
      <c r="H14" s="6"/>
    </row>
    <row r="15" spans="1:13" ht="32.4" customHeight="1" x14ac:dyDescent="0.25">
      <c r="A15" s="22" t="s">
        <v>131</v>
      </c>
      <c r="B15" s="7" t="s">
        <v>26</v>
      </c>
      <c r="C15" s="8" t="s">
        <v>24</v>
      </c>
      <c r="D15" s="8">
        <v>40</v>
      </c>
      <c r="E15" s="93">
        <v>4750</v>
      </c>
      <c r="F15" s="10">
        <f t="shared" ref="F15:F22" si="0">D15*E15</f>
        <v>190000</v>
      </c>
      <c r="H15" s="6"/>
    </row>
    <row r="16" spans="1:13" ht="46.95" customHeight="1" x14ac:dyDescent="0.25">
      <c r="A16" s="22" t="s">
        <v>132</v>
      </c>
      <c r="B16" s="7" t="s">
        <v>28</v>
      </c>
      <c r="C16" s="11" t="s">
        <v>24</v>
      </c>
      <c r="D16" s="11">
        <v>40</v>
      </c>
      <c r="E16" s="93">
        <v>9000</v>
      </c>
      <c r="F16" s="10">
        <f t="shared" si="0"/>
        <v>360000</v>
      </c>
      <c r="H16" s="12"/>
      <c r="I16" s="107"/>
      <c r="J16" s="107"/>
      <c r="K16" s="13"/>
      <c r="L16" s="13"/>
    </row>
    <row r="17" spans="1:12" ht="56.4" customHeight="1" x14ac:dyDescent="0.25">
      <c r="A17" s="22" t="s">
        <v>25</v>
      </c>
      <c r="B17" s="7" t="s">
        <v>30</v>
      </c>
      <c r="C17" s="11" t="s">
        <v>24</v>
      </c>
      <c r="D17" s="11">
        <v>40</v>
      </c>
      <c r="E17" s="93">
        <v>4750</v>
      </c>
      <c r="F17" s="10">
        <f t="shared" si="0"/>
        <v>190000</v>
      </c>
      <c r="H17" s="12"/>
      <c r="I17" s="107"/>
      <c r="J17" s="107"/>
      <c r="K17" s="13"/>
      <c r="L17" s="13"/>
    </row>
    <row r="18" spans="1:12" ht="47.4" customHeight="1" x14ac:dyDescent="0.25">
      <c r="A18" s="22" t="s">
        <v>27</v>
      </c>
      <c r="B18" s="7" t="s">
        <v>32</v>
      </c>
      <c r="C18" s="11" t="s">
        <v>24</v>
      </c>
      <c r="D18" s="11">
        <v>40</v>
      </c>
      <c r="E18" s="93">
        <v>1000</v>
      </c>
      <c r="F18" s="10">
        <f t="shared" si="0"/>
        <v>40000</v>
      </c>
      <c r="H18" s="12"/>
      <c r="I18" s="107"/>
      <c r="J18" s="107"/>
      <c r="K18" s="13"/>
      <c r="L18" s="13"/>
    </row>
    <row r="19" spans="1:12" ht="58.2" customHeight="1" x14ac:dyDescent="0.25">
      <c r="A19" s="22" t="s">
        <v>29</v>
      </c>
      <c r="B19" s="7" t="s">
        <v>34</v>
      </c>
      <c r="C19" s="11" t="s">
        <v>24</v>
      </c>
      <c r="D19" s="11">
        <v>40</v>
      </c>
      <c r="E19" s="93">
        <v>1200</v>
      </c>
      <c r="F19" s="10">
        <f t="shared" si="0"/>
        <v>48000</v>
      </c>
      <c r="H19" s="12"/>
      <c r="I19" s="107"/>
      <c r="J19" s="107"/>
      <c r="K19" s="13"/>
      <c r="L19" s="13"/>
    </row>
    <row r="20" spans="1:12" ht="28.2" customHeight="1" x14ac:dyDescent="0.25">
      <c r="A20" s="22" t="s">
        <v>31</v>
      </c>
      <c r="B20" s="7" t="s">
        <v>36</v>
      </c>
      <c r="C20" s="11" t="s">
        <v>15</v>
      </c>
      <c r="D20" s="11">
        <v>1</v>
      </c>
      <c r="E20" s="93">
        <v>25000</v>
      </c>
      <c r="F20" s="10">
        <f t="shared" si="0"/>
        <v>25000</v>
      </c>
      <c r="H20" s="12"/>
      <c r="I20" s="107"/>
      <c r="J20" s="107"/>
      <c r="K20" s="13"/>
      <c r="L20" s="13"/>
    </row>
    <row r="21" spans="1:12" ht="43.95" customHeight="1" x14ac:dyDescent="0.25">
      <c r="A21" s="22" t="s">
        <v>33</v>
      </c>
      <c r="B21" s="7" t="s">
        <v>37</v>
      </c>
      <c r="C21" s="11" t="s">
        <v>15</v>
      </c>
      <c r="D21" s="11">
        <v>1</v>
      </c>
      <c r="E21" s="93">
        <v>50000</v>
      </c>
      <c r="F21" s="10">
        <f t="shared" si="0"/>
        <v>50000</v>
      </c>
      <c r="H21" s="6"/>
    </row>
    <row r="22" spans="1:12" ht="37.950000000000003" customHeight="1" x14ac:dyDescent="0.25">
      <c r="A22" s="22" t="s">
        <v>35</v>
      </c>
      <c r="B22" s="7" t="s">
        <v>38</v>
      </c>
      <c r="C22" s="11" t="s">
        <v>22</v>
      </c>
      <c r="D22" s="11">
        <v>1</v>
      </c>
      <c r="E22" s="93">
        <v>100000</v>
      </c>
      <c r="F22" s="10">
        <f t="shared" si="0"/>
        <v>100000</v>
      </c>
      <c r="H22" s="6"/>
    </row>
    <row r="23" spans="1:12" ht="22.2" customHeight="1" thickBot="1" x14ac:dyDescent="0.3">
      <c r="A23" s="67"/>
      <c r="B23" s="48" t="s">
        <v>99</v>
      </c>
      <c r="C23" s="68"/>
      <c r="D23" s="68"/>
      <c r="E23" s="94"/>
      <c r="F23" s="69">
        <f>SUM(F12:F22)</f>
        <v>4753000</v>
      </c>
      <c r="H23" s="6"/>
    </row>
    <row r="24" spans="1:12" ht="17.399999999999999" customHeight="1" x14ac:dyDescent="0.25">
      <c r="A24" s="54" t="s">
        <v>39</v>
      </c>
      <c r="B24" s="63" t="s">
        <v>100</v>
      </c>
      <c r="C24" s="8"/>
      <c r="D24" s="8"/>
      <c r="E24" s="9"/>
      <c r="F24" s="10"/>
      <c r="H24" s="6"/>
    </row>
    <row r="25" spans="1:12" ht="58.95" customHeight="1" x14ac:dyDescent="0.25">
      <c r="A25" s="14" t="s">
        <v>40</v>
      </c>
      <c r="B25" s="15" t="s">
        <v>138</v>
      </c>
      <c r="C25" s="16" t="s">
        <v>15</v>
      </c>
      <c r="D25" s="16">
        <v>1</v>
      </c>
      <c r="E25" s="17">
        <f>(14*115000)</f>
        <v>1610000</v>
      </c>
      <c r="F25" s="18">
        <f t="shared" ref="F25:F34" si="1">D25*E25</f>
        <v>1610000</v>
      </c>
      <c r="H25" s="6"/>
    </row>
    <row r="26" spans="1:12" ht="45.6" customHeight="1" x14ac:dyDescent="0.25">
      <c r="A26" s="14" t="s">
        <v>133</v>
      </c>
      <c r="B26" s="15" t="s">
        <v>42</v>
      </c>
      <c r="C26" s="16" t="s">
        <v>15</v>
      </c>
      <c r="D26" s="16">
        <v>1</v>
      </c>
      <c r="E26" s="17">
        <v>400000</v>
      </c>
      <c r="F26" s="18">
        <f t="shared" si="1"/>
        <v>400000</v>
      </c>
      <c r="H26" s="6"/>
    </row>
    <row r="27" spans="1:12" ht="42.6" customHeight="1" x14ac:dyDescent="0.25">
      <c r="A27" s="14" t="s">
        <v>41</v>
      </c>
      <c r="B27" s="7" t="s">
        <v>139</v>
      </c>
      <c r="C27" s="8" t="s">
        <v>15</v>
      </c>
      <c r="D27" s="8">
        <v>1</v>
      </c>
      <c r="E27" s="9">
        <v>2850000</v>
      </c>
      <c r="F27" s="10">
        <f t="shared" si="1"/>
        <v>2850000</v>
      </c>
      <c r="H27" s="6"/>
    </row>
    <row r="28" spans="1:12" ht="44.4" customHeight="1" x14ac:dyDescent="0.25">
      <c r="A28" s="14" t="s">
        <v>134</v>
      </c>
      <c r="B28" s="7" t="s">
        <v>45</v>
      </c>
      <c r="C28" s="8" t="s">
        <v>46</v>
      </c>
      <c r="D28" s="8">
        <f>2*25</f>
        <v>50</v>
      </c>
      <c r="E28" s="19">
        <v>3000</v>
      </c>
      <c r="F28" s="20">
        <f t="shared" si="1"/>
        <v>150000</v>
      </c>
      <c r="H28" s="6"/>
    </row>
    <row r="29" spans="1:12" ht="33.6" customHeight="1" x14ac:dyDescent="0.25">
      <c r="A29" s="14" t="s">
        <v>43</v>
      </c>
      <c r="B29" s="7" t="s">
        <v>48</v>
      </c>
      <c r="C29" s="8" t="s">
        <v>15</v>
      </c>
      <c r="D29" s="8">
        <v>1</v>
      </c>
      <c r="E29" s="19">
        <v>25000</v>
      </c>
      <c r="F29" s="20">
        <f t="shared" si="1"/>
        <v>25000</v>
      </c>
      <c r="H29" s="6"/>
    </row>
    <row r="30" spans="1:12" ht="33.6" customHeight="1" x14ac:dyDescent="0.25">
      <c r="A30" s="14" t="s">
        <v>44</v>
      </c>
      <c r="B30" s="7" t="s">
        <v>50</v>
      </c>
      <c r="C30" s="8" t="s">
        <v>15</v>
      </c>
      <c r="D30" s="8">
        <v>1</v>
      </c>
      <c r="E30" s="19">
        <v>35000</v>
      </c>
      <c r="F30" s="20">
        <f t="shared" si="1"/>
        <v>35000</v>
      </c>
      <c r="H30" s="6"/>
    </row>
    <row r="31" spans="1:12" ht="33.6" customHeight="1" x14ac:dyDescent="0.25">
      <c r="A31" s="14" t="s">
        <v>47</v>
      </c>
      <c r="B31" s="7" t="s">
        <v>52</v>
      </c>
      <c r="C31" s="8" t="s">
        <v>15</v>
      </c>
      <c r="D31" s="8">
        <v>1</v>
      </c>
      <c r="E31" s="19">
        <v>25000</v>
      </c>
      <c r="F31" s="20">
        <f t="shared" si="1"/>
        <v>25000</v>
      </c>
      <c r="H31" s="6"/>
    </row>
    <row r="32" spans="1:12" ht="42.6" customHeight="1" x14ac:dyDescent="0.25">
      <c r="A32" s="14" t="s">
        <v>49</v>
      </c>
      <c r="B32" s="7" t="s">
        <v>101</v>
      </c>
      <c r="C32" s="11" t="s">
        <v>22</v>
      </c>
      <c r="D32" s="8">
        <v>1</v>
      </c>
      <c r="E32" s="21">
        <v>200000</v>
      </c>
      <c r="F32" s="10">
        <f t="shared" si="1"/>
        <v>200000</v>
      </c>
      <c r="H32" s="6"/>
    </row>
    <row r="33" spans="1:8" ht="100.2" customHeight="1" x14ac:dyDescent="0.25">
      <c r="A33" s="14" t="s">
        <v>51</v>
      </c>
      <c r="B33" s="44" t="s">
        <v>118</v>
      </c>
      <c r="C33" s="23" t="s">
        <v>24</v>
      </c>
      <c r="D33" s="45">
        <f>10*4</f>
        <v>40</v>
      </c>
      <c r="E33" s="24">
        <v>10000</v>
      </c>
      <c r="F33" s="10">
        <f t="shared" si="1"/>
        <v>400000</v>
      </c>
      <c r="H33" s="6"/>
    </row>
    <row r="34" spans="1:8" ht="46.2" customHeight="1" x14ac:dyDescent="0.25">
      <c r="A34" s="14" t="s">
        <v>113</v>
      </c>
      <c r="B34" s="44" t="s">
        <v>112</v>
      </c>
      <c r="C34" s="23" t="s">
        <v>15</v>
      </c>
      <c r="D34" s="23">
        <v>1</v>
      </c>
      <c r="E34" s="24">
        <v>100000</v>
      </c>
      <c r="F34" s="25">
        <f t="shared" si="1"/>
        <v>100000</v>
      </c>
      <c r="H34" s="6"/>
    </row>
    <row r="35" spans="1:8" ht="18" customHeight="1" thickBot="1" x14ac:dyDescent="0.3">
      <c r="A35" s="67"/>
      <c r="B35" s="48" t="s">
        <v>102</v>
      </c>
      <c r="C35" s="68"/>
      <c r="D35" s="68"/>
      <c r="E35" s="94"/>
      <c r="F35" s="69">
        <f>SUM(F25:F34)</f>
        <v>5795000</v>
      </c>
    </row>
    <row r="36" spans="1:8" ht="76.2" customHeight="1" x14ac:dyDescent="0.25">
      <c r="A36" s="71" t="s">
        <v>57</v>
      </c>
      <c r="B36" s="103" t="s">
        <v>117</v>
      </c>
      <c r="C36" s="72"/>
      <c r="D36" s="72"/>
      <c r="E36" s="95"/>
      <c r="F36" s="73"/>
    </row>
    <row r="37" spans="1:8" ht="28.2" customHeight="1" x14ac:dyDescent="0.25">
      <c r="A37" s="22" t="s">
        <v>124</v>
      </c>
      <c r="B37" s="7" t="s">
        <v>115</v>
      </c>
      <c r="C37" s="8" t="s">
        <v>15</v>
      </c>
      <c r="D37" s="9">
        <v>1</v>
      </c>
      <c r="E37" s="96">
        <v>3000000</v>
      </c>
      <c r="F37" s="10">
        <f>D37*E37</f>
        <v>3000000</v>
      </c>
    </row>
    <row r="38" spans="1:8" ht="43.95" customHeight="1" x14ac:dyDescent="0.25">
      <c r="A38" s="22" t="s">
        <v>58</v>
      </c>
      <c r="B38" s="7" t="s">
        <v>103</v>
      </c>
      <c r="C38" s="8" t="s">
        <v>15</v>
      </c>
      <c r="D38" s="9">
        <v>1</v>
      </c>
      <c r="E38" s="96">
        <v>1200000</v>
      </c>
      <c r="F38" s="10">
        <f>D38*E38</f>
        <v>1200000</v>
      </c>
    </row>
    <row r="39" spans="1:8" ht="47.4" customHeight="1" x14ac:dyDescent="0.25">
      <c r="A39" s="22" t="s">
        <v>59</v>
      </c>
      <c r="B39" s="7" t="s">
        <v>104</v>
      </c>
      <c r="C39" s="8" t="s">
        <v>15</v>
      </c>
      <c r="D39" s="9">
        <v>1</v>
      </c>
      <c r="E39" s="96">
        <v>750000</v>
      </c>
      <c r="F39" s="10">
        <f>D39*E39</f>
        <v>750000</v>
      </c>
    </row>
    <row r="40" spans="1:8" ht="18" customHeight="1" thickBot="1" x14ac:dyDescent="0.3">
      <c r="A40" s="67"/>
      <c r="B40" s="48" t="s">
        <v>60</v>
      </c>
      <c r="C40" s="68"/>
      <c r="D40" s="68"/>
      <c r="E40" s="94"/>
      <c r="F40" s="69">
        <f>SUM(F37:F39)</f>
        <v>4950000</v>
      </c>
    </row>
    <row r="41" spans="1:8" ht="17.399999999999999" customHeight="1" x14ac:dyDescent="0.25">
      <c r="A41" s="74" t="s">
        <v>61</v>
      </c>
      <c r="B41" s="104" t="s">
        <v>62</v>
      </c>
      <c r="C41" s="75"/>
      <c r="D41" s="75"/>
      <c r="E41" s="97"/>
      <c r="F41" s="73"/>
    </row>
    <row r="42" spans="1:8" ht="72" customHeight="1" x14ac:dyDescent="0.25">
      <c r="A42" s="22" t="s">
        <v>55</v>
      </c>
      <c r="B42" s="7" t="s">
        <v>63</v>
      </c>
      <c r="C42" s="11" t="s">
        <v>24</v>
      </c>
      <c r="D42" s="8">
        <v>314</v>
      </c>
      <c r="E42" s="93">
        <v>6500</v>
      </c>
      <c r="F42" s="25">
        <f t="shared" ref="F42:F53" si="2">D42*E42</f>
        <v>2041000</v>
      </c>
    </row>
    <row r="43" spans="1:8" ht="72" customHeight="1" x14ac:dyDescent="0.25">
      <c r="A43" s="22" t="s">
        <v>56</v>
      </c>
      <c r="B43" s="7" t="s">
        <v>109</v>
      </c>
      <c r="C43" s="11" t="s">
        <v>24</v>
      </c>
      <c r="D43" s="8">
        <v>165</v>
      </c>
      <c r="E43" s="93">
        <v>6000</v>
      </c>
      <c r="F43" s="25">
        <f t="shared" si="2"/>
        <v>990000</v>
      </c>
    </row>
    <row r="44" spans="1:8" ht="72.599999999999994" customHeight="1" x14ac:dyDescent="0.25">
      <c r="A44" s="22" t="s">
        <v>64</v>
      </c>
      <c r="B44" s="76" t="s">
        <v>65</v>
      </c>
      <c r="C44" s="11" t="s">
        <v>24</v>
      </c>
      <c r="D44" s="11">
        <f>113*4</f>
        <v>452</v>
      </c>
      <c r="E44" s="21">
        <v>4500</v>
      </c>
      <c r="F44" s="25">
        <f t="shared" si="2"/>
        <v>2034000</v>
      </c>
    </row>
    <row r="45" spans="1:8" ht="24" customHeight="1" thickBot="1" x14ac:dyDescent="0.3">
      <c r="A45" s="67"/>
      <c r="B45" s="48" t="s">
        <v>66</v>
      </c>
      <c r="C45" s="68"/>
      <c r="D45" s="68"/>
      <c r="E45" s="94"/>
      <c r="F45" s="69">
        <f>SUM(F42:F44)</f>
        <v>5065000</v>
      </c>
    </row>
    <row r="46" spans="1:8" ht="18" customHeight="1" x14ac:dyDescent="0.25">
      <c r="A46" s="74" t="s">
        <v>67</v>
      </c>
      <c r="B46" s="104" t="s">
        <v>105</v>
      </c>
      <c r="C46" s="75"/>
      <c r="D46" s="75"/>
      <c r="E46" s="97"/>
      <c r="F46" s="73"/>
    </row>
    <row r="47" spans="1:8" s="28" customFormat="1" ht="18.600000000000001" customHeight="1" x14ac:dyDescent="0.3">
      <c r="A47" s="22" t="s">
        <v>68</v>
      </c>
      <c r="B47" s="7" t="s">
        <v>121</v>
      </c>
      <c r="C47" s="11" t="s">
        <v>54</v>
      </c>
      <c r="D47" s="26">
        <f>2.5*2.5*0.33</f>
        <v>2.0625</v>
      </c>
      <c r="E47" s="93">
        <v>6000</v>
      </c>
      <c r="F47" s="27">
        <f>D47*E47</f>
        <v>12375</v>
      </c>
    </row>
    <row r="48" spans="1:8" s="28" customFormat="1" ht="19.2" customHeight="1" x14ac:dyDescent="0.3">
      <c r="A48" s="22" t="s">
        <v>69</v>
      </c>
      <c r="B48" s="7" t="s">
        <v>70</v>
      </c>
      <c r="C48" s="11" t="s">
        <v>54</v>
      </c>
      <c r="D48" s="26">
        <f>0.05*2.5*2.5</f>
        <v>0.3125</v>
      </c>
      <c r="E48" s="93">
        <v>80000</v>
      </c>
      <c r="F48" s="27">
        <f t="shared" ref="F48:F52" si="3">D48*E48</f>
        <v>25000</v>
      </c>
      <c r="G48" s="29"/>
    </row>
    <row r="49" spans="1:9" s="28" customFormat="1" ht="30" x14ac:dyDescent="0.3">
      <c r="A49" s="22" t="s">
        <v>71</v>
      </c>
      <c r="B49" s="7" t="s">
        <v>122</v>
      </c>
      <c r="C49" s="11" t="s">
        <v>54</v>
      </c>
      <c r="D49" s="26">
        <f>2.5*2.5*0.15</f>
        <v>0.9375</v>
      </c>
      <c r="E49" s="93">
        <v>140000</v>
      </c>
      <c r="F49" s="27">
        <f t="shared" si="3"/>
        <v>131250</v>
      </c>
    </row>
    <row r="50" spans="1:9" s="28" customFormat="1" ht="27.6" customHeight="1" x14ac:dyDescent="0.3">
      <c r="A50" s="22" t="s">
        <v>72</v>
      </c>
      <c r="B50" s="7" t="s">
        <v>123</v>
      </c>
      <c r="C50" s="11" t="s">
        <v>54</v>
      </c>
      <c r="D50" s="108">
        <f>(2.3+2)*0.15*0.8*2</f>
        <v>1.0319999999999998</v>
      </c>
      <c r="E50" s="93">
        <v>160000</v>
      </c>
      <c r="F50" s="27">
        <f>D50*E50</f>
        <v>165119.99999999997</v>
      </c>
    </row>
    <row r="51" spans="1:9" s="28" customFormat="1" ht="16.2" x14ac:dyDescent="0.3">
      <c r="A51" s="22" t="s">
        <v>125</v>
      </c>
      <c r="B51" s="7" t="s">
        <v>74</v>
      </c>
      <c r="C51" s="11" t="s">
        <v>53</v>
      </c>
      <c r="D51" s="106">
        <f>2*0.8*4</f>
        <v>6.4</v>
      </c>
      <c r="E51" s="93">
        <v>5000</v>
      </c>
      <c r="F51" s="27">
        <f t="shared" si="3"/>
        <v>32000</v>
      </c>
    </row>
    <row r="52" spans="1:9" s="28" customFormat="1" ht="16.2" x14ac:dyDescent="0.3">
      <c r="A52" s="22" t="s">
        <v>126</v>
      </c>
      <c r="B52" s="7" t="s">
        <v>75</v>
      </c>
      <c r="C52" s="11" t="s">
        <v>53</v>
      </c>
      <c r="D52" s="26">
        <f>2.3*0.8*4</f>
        <v>7.3599999999999994</v>
      </c>
      <c r="E52" s="93">
        <v>5000</v>
      </c>
      <c r="F52" s="27">
        <f t="shared" si="3"/>
        <v>36800</v>
      </c>
    </row>
    <row r="53" spans="1:9" ht="45" customHeight="1" x14ac:dyDescent="0.25">
      <c r="A53" s="22" t="s">
        <v>73</v>
      </c>
      <c r="B53" s="7" t="s">
        <v>76</v>
      </c>
      <c r="C53" s="11" t="s">
        <v>15</v>
      </c>
      <c r="D53" s="8">
        <v>1</v>
      </c>
      <c r="E53" s="93">
        <v>60000</v>
      </c>
      <c r="F53" s="25">
        <f t="shared" si="2"/>
        <v>60000</v>
      </c>
    </row>
    <row r="54" spans="1:9" ht="17.399999999999999" customHeight="1" x14ac:dyDescent="0.25">
      <c r="A54" s="77"/>
      <c r="B54" s="46" t="s">
        <v>77</v>
      </c>
      <c r="C54" s="78"/>
      <c r="D54" s="79"/>
      <c r="E54" s="98"/>
      <c r="F54" s="80">
        <f>SUM(F47:F53)</f>
        <v>462545</v>
      </c>
    </row>
    <row r="55" spans="1:9" ht="16.95" customHeight="1" x14ac:dyDescent="0.25">
      <c r="A55" s="81"/>
      <c r="B55" s="47" t="s">
        <v>78</v>
      </c>
      <c r="C55" s="82"/>
      <c r="D55" s="83">
        <v>16</v>
      </c>
      <c r="E55" s="99"/>
      <c r="F55" s="84"/>
    </row>
    <row r="56" spans="1:9" ht="20.399999999999999" customHeight="1" thickBot="1" x14ac:dyDescent="0.3">
      <c r="A56" s="67"/>
      <c r="B56" s="48" t="s">
        <v>79</v>
      </c>
      <c r="C56" s="68"/>
      <c r="D56" s="85"/>
      <c r="E56" s="94"/>
      <c r="F56" s="69">
        <f>F54*D55</f>
        <v>7400720</v>
      </c>
    </row>
    <row r="57" spans="1:9" ht="16.95" customHeight="1" x14ac:dyDescent="0.25">
      <c r="A57" s="74" t="s">
        <v>80</v>
      </c>
      <c r="B57" s="105" t="s">
        <v>81</v>
      </c>
      <c r="C57" s="56"/>
      <c r="D57" s="56"/>
      <c r="E57" s="100"/>
      <c r="F57" s="86"/>
    </row>
    <row r="58" spans="1:9" ht="31.95" customHeight="1" x14ac:dyDescent="0.25">
      <c r="A58" s="22" t="s">
        <v>82</v>
      </c>
      <c r="B58" s="7" t="s">
        <v>83</v>
      </c>
      <c r="C58" s="11" t="s">
        <v>15</v>
      </c>
      <c r="D58" s="11">
        <v>4</v>
      </c>
      <c r="E58" s="24">
        <v>100000</v>
      </c>
      <c r="F58" s="25">
        <f>D58*E58</f>
        <v>400000</v>
      </c>
    </row>
    <row r="59" spans="1:9" ht="19.95" customHeight="1" x14ac:dyDescent="0.25">
      <c r="A59" s="22" t="s">
        <v>114</v>
      </c>
      <c r="B59" s="7" t="s">
        <v>85</v>
      </c>
      <c r="C59" s="11" t="s">
        <v>15</v>
      </c>
      <c r="D59" s="11">
        <v>1</v>
      </c>
      <c r="E59" s="24">
        <v>100000</v>
      </c>
      <c r="F59" s="30">
        <f t="shared" ref="F59:F60" si="4">D59*E59</f>
        <v>100000</v>
      </c>
    </row>
    <row r="60" spans="1:9" ht="44.4" customHeight="1" x14ac:dyDescent="0.25">
      <c r="A60" s="22" t="s">
        <v>84</v>
      </c>
      <c r="B60" s="7" t="s">
        <v>106</v>
      </c>
      <c r="C60" s="11" t="s">
        <v>15</v>
      </c>
      <c r="D60" s="11">
        <v>1</v>
      </c>
      <c r="E60" s="24">
        <v>75000</v>
      </c>
      <c r="F60" s="30">
        <f t="shared" si="4"/>
        <v>75000</v>
      </c>
    </row>
    <row r="61" spans="1:9" ht="20.399999999999999" customHeight="1" thickBot="1" x14ac:dyDescent="0.3">
      <c r="A61" s="67"/>
      <c r="B61" s="48" t="s">
        <v>86</v>
      </c>
      <c r="C61" s="68"/>
      <c r="D61" s="85"/>
      <c r="E61" s="94"/>
      <c r="F61" s="69">
        <f>SUM(F58:F60)</f>
        <v>575000</v>
      </c>
    </row>
    <row r="62" spans="1:9" ht="30.6" customHeight="1" x14ac:dyDescent="0.25">
      <c r="A62" s="74" t="s">
        <v>87</v>
      </c>
      <c r="B62" s="104" t="s">
        <v>128</v>
      </c>
      <c r="C62" s="23"/>
      <c r="D62" s="23"/>
      <c r="E62" s="24"/>
      <c r="F62" s="30"/>
    </row>
    <row r="63" spans="1:9" ht="111" customHeight="1" x14ac:dyDescent="0.25">
      <c r="A63" s="22" t="s">
        <v>88</v>
      </c>
      <c r="B63" s="44" t="s">
        <v>116</v>
      </c>
      <c r="C63" s="23" t="s">
        <v>24</v>
      </c>
      <c r="D63" s="23">
        <f>(168.5+131.06)*2</f>
        <v>599.12</v>
      </c>
      <c r="E63" s="24">
        <v>10000</v>
      </c>
      <c r="F63" s="25">
        <f t="shared" ref="F63:F68" si="5">D63*E63</f>
        <v>5991200</v>
      </c>
      <c r="I63" s="31"/>
    </row>
    <row r="64" spans="1:9" ht="42" customHeight="1" x14ac:dyDescent="0.25">
      <c r="A64" s="22" t="s">
        <v>89</v>
      </c>
      <c r="B64" s="70" t="s">
        <v>110</v>
      </c>
      <c r="C64" s="23" t="s">
        <v>15</v>
      </c>
      <c r="D64" s="23">
        <v>2</v>
      </c>
      <c r="E64" s="24">
        <v>200000</v>
      </c>
      <c r="F64" s="25">
        <f t="shared" si="5"/>
        <v>400000</v>
      </c>
      <c r="I64" s="31"/>
    </row>
    <row r="65" spans="1:9" ht="30" customHeight="1" x14ac:dyDescent="0.25">
      <c r="A65" s="22" t="s">
        <v>90</v>
      </c>
      <c r="B65" s="76" t="s">
        <v>91</v>
      </c>
      <c r="C65" s="23" t="s">
        <v>92</v>
      </c>
      <c r="D65" s="87">
        <f>(168.5*131.06)/10000</f>
        <v>2.208361</v>
      </c>
      <c r="E65" s="24">
        <v>50000</v>
      </c>
      <c r="F65" s="25">
        <f t="shared" si="5"/>
        <v>110418.05</v>
      </c>
      <c r="I65" s="31"/>
    </row>
    <row r="66" spans="1:9" ht="18" customHeight="1" x14ac:dyDescent="0.25">
      <c r="A66" s="22" t="s">
        <v>93</v>
      </c>
      <c r="B66" s="70" t="s">
        <v>94</v>
      </c>
      <c r="C66" s="23" t="s">
        <v>92</v>
      </c>
      <c r="D66" s="87">
        <v>2</v>
      </c>
      <c r="E66" s="24">
        <v>150000</v>
      </c>
      <c r="F66" s="25">
        <f t="shared" si="5"/>
        <v>300000</v>
      </c>
      <c r="I66" s="31"/>
    </row>
    <row r="67" spans="1:9" ht="19.2" customHeight="1" x14ac:dyDescent="0.25">
      <c r="A67" s="22" t="s">
        <v>95</v>
      </c>
      <c r="B67" s="70" t="s">
        <v>96</v>
      </c>
      <c r="C67" s="23" t="s">
        <v>92</v>
      </c>
      <c r="D67" s="87">
        <v>2</v>
      </c>
      <c r="E67" s="24">
        <v>150000</v>
      </c>
      <c r="F67" s="30">
        <f t="shared" si="5"/>
        <v>300000</v>
      </c>
      <c r="I67" s="31"/>
    </row>
    <row r="68" spans="1:9" ht="19.2" customHeight="1" x14ac:dyDescent="0.25">
      <c r="A68" s="22" t="s">
        <v>111</v>
      </c>
      <c r="B68" s="70" t="s">
        <v>129</v>
      </c>
      <c r="C68" s="23" t="s">
        <v>15</v>
      </c>
      <c r="D68" s="87">
        <v>0</v>
      </c>
      <c r="E68" s="24">
        <v>35000</v>
      </c>
      <c r="F68" s="30">
        <f t="shared" si="5"/>
        <v>0</v>
      </c>
      <c r="I68" s="31"/>
    </row>
    <row r="69" spans="1:9" ht="30.6" customHeight="1" thickBot="1" x14ac:dyDescent="0.3">
      <c r="A69" s="67"/>
      <c r="B69" s="48" t="s">
        <v>130</v>
      </c>
      <c r="C69" s="68"/>
      <c r="D69" s="85"/>
      <c r="E69" s="94"/>
      <c r="F69" s="69">
        <f>SUM(F63:F67)</f>
        <v>7101618.0499999998</v>
      </c>
      <c r="I69" s="31"/>
    </row>
    <row r="70" spans="1:9" ht="15" customHeight="1" x14ac:dyDescent="0.25">
      <c r="A70" s="88"/>
      <c r="B70" s="89" t="s">
        <v>107</v>
      </c>
      <c r="C70" s="90"/>
      <c r="D70" s="90"/>
      <c r="E70" s="101"/>
      <c r="F70" s="91">
        <f>F10+F23+F35+F40+F45+F56+F61+F69</f>
        <v>37890338.049999997</v>
      </c>
    </row>
    <row r="71" spans="1:9" ht="13.2" customHeight="1" x14ac:dyDescent="0.25">
      <c r="A71" s="32"/>
      <c r="B71" s="33" t="s">
        <v>97</v>
      </c>
      <c r="C71" s="34"/>
      <c r="D71" s="34"/>
      <c r="E71" s="35"/>
      <c r="F71" s="36">
        <f>F70*0.18</f>
        <v>6820260.8489999995</v>
      </c>
    </row>
    <row r="72" spans="1:9" ht="18.600000000000001" customHeight="1" thickBot="1" x14ac:dyDescent="0.3">
      <c r="A72" s="37"/>
      <c r="B72" s="92" t="s">
        <v>108</v>
      </c>
      <c r="C72" s="38"/>
      <c r="D72" s="38"/>
      <c r="E72" s="39"/>
      <c r="F72" s="40">
        <f>F70+F71</f>
        <v>44710598.898999996</v>
      </c>
    </row>
    <row r="73" spans="1:9" ht="16.8" thickTop="1" x14ac:dyDescent="0.3">
      <c r="H73" s="43"/>
    </row>
  </sheetData>
  <mergeCells count="5">
    <mergeCell ref="A1:F1"/>
    <mergeCell ref="H1:J1"/>
    <mergeCell ref="A2:F2"/>
    <mergeCell ref="A3:F3"/>
    <mergeCell ref="B10:E10"/>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BFAENABEL-680963957-125283</_dlc_DocId>
    <_dlc_DocIdUrl xmlns="508ba6eb-9e09-4fd5-92f2-2d9921329f2d">
      <Url>https://enabelbe.sharepoint.com/sites/BFA/_layouts/15/DocIdRedir.aspx?ID=BFAENABEL-680963957-125283</Url>
      <Description>BFAENABEL-680963957-125283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29ee6ff397a32d92eeec9d4c4028e5df">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48412c84f3048ce74d529807b2beb3b3"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514B2E-B4A3-49F5-A0F2-DCA28141CC83}">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2.xml><?xml version="1.0" encoding="utf-8"?>
<ds:datastoreItem xmlns:ds="http://schemas.openxmlformats.org/officeDocument/2006/customXml" ds:itemID="{B5DF0486-810B-452C-8C3F-F08D6DB7644E}">
  <ds:schemaRefs>
    <ds:schemaRef ds:uri="http://schemas.microsoft.com/sharepoint/v3/contenttype/forms"/>
  </ds:schemaRefs>
</ds:datastoreItem>
</file>

<file path=customXml/itemProps3.xml><?xml version="1.0" encoding="utf-8"?>
<ds:datastoreItem xmlns:ds="http://schemas.openxmlformats.org/officeDocument/2006/customXml" ds:itemID="{6DFC2BC5-3A54-47AE-83BC-072C5A29DCF7}">
  <ds:schemaRefs>
    <ds:schemaRef ds:uri="http://schemas.microsoft.com/sharepoint/events"/>
  </ds:schemaRefs>
</ds:datastoreItem>
</file>

<file path=customXml/itemProps4.xml><?xml version="1.0" encoding="utf-8"?>
<ds:datastoreItem xmlns:ds="http://schemas.openxmlformats.org/officeDocument/2006/customXml" ds:itemID="{204F4CA3-0192-4309-B789-FDECBD6C11A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JN Bik-baskoure</vt:lpstr>
      <vt:lpstr>JN Largo</vt:lpstr>
      <vt:lpstr>5-PM Daze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DARGANI, Eleonore</cp:lastModifiedBy>
  <cp:lastPrinted>2024-12-18T12:42:04Z</cp:lastPrinted>
  <dcterms:created xsi:type="dcterms:W3CDTF">2024-12-18T10:21:28Z</dcterms:created>
  <dcterms:modified xsi:type="dcterms:W3CDTF">2025-12-09T19:36:08Z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b60c8534-5b49-4d4c-97d9-9dff7d0cc81a</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