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checkCompatibility="1" defaultThemeVersion="124226"/>
  <mc:AlternateContent xmlns:mc="http://schemas.openxmlformats.org/markup-compatibility/2006">
    <mc:Choice Requires="x15">
      <x15ac:absPath xmlns:x15ac="http://schemas.microsoft.com/office/spreadsheetml/2010/11/ac" url="https://enabelbe-my.sharepoint.com/personal/jocelyne_murhonyi_enabel_be/Documents/Publications AAP/COD22023-10044-Jeunesse/"/>
    </mc:Choice>
  </mc:AlternateContent>
  <xr:revisionPtr revIDLastSave="0" documentId="8_{258274E9-34B0-41FE-8D9A-F181E0E5EBF1}" xr6:coauthVersionLast="47" xr6:coauthVersionMax="47" xr10:uidLastSave="{00000000-0000-0000-0000-000000000000}"/>
  <bookViews>
    <workbookView xWindow="-108" yWindow="-108" windowWidth="23256" windowHeight="12456" firstSheet="3" activeTab="8"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6" i="20" l="1"/>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76" i="10"/>
  <c r="I76" i="16" s="1"/>
  <c r="H75" i="10"/>
  <c r="I75" i="16" s="1"/>
  <c r="H73" i="10"/>
  <c r="I73" i="16" s="1"/>
  <c r="H72" i="10"/>
  <c r="I72" i="16" s="1"/>
  <c r="H71" i="10"/>
  <c r="I71" i="16" s="1"/>
  <c r="H68" i="10"/>
  <c r="I68" i="16" s="1"/>
  <c r="H67" i="10"/>
  <c r="I67" i="16" s="1"/>
  <c r="H66" i="10"/>
  <c r="I66" i="16" s="1"/>
  <c r="H65" i="10"/>
  <c r="I65" i="16" s="1"/>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H70" i="10" s="1"/>
  <c r="I70" i="16" s="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S76" i="10" s="1"/>
  <c r="A75" i="10"/>
  <c r="A74" i="10"/>
  <c r="A73" i="10"/>
  <c r="A72" i="10"/>
  <c r="A71" i="10"/>
  <c r="A70" i="10"/>
  <c r="A69" i="10"/>
  <c r="A68" i="10"/>
  <c r="S68" i="10" s="1"/>
  <c r="A67" i="10"/>
  <c r="A66" i="10"/>
  <c r="A65" i="10"/>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H58" i="10" l="1"/>
  <c r="I58" i="16" s="1"/>
  <c r="J58" i="16" s="1"/>
  <c r="H35" i="10"/>
  <c r="I35" i="16" s="1"/>
  <c r="J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J76" i="16"/>
  <c r="S51" i="10"/>
  <c r="J26" i="16"/>
  <c r="S26" i="10"/>
  <c r="S66" i="10"/>
  <c r="S57" i="10"/>
  <c r="S71" i="10"/>
  <c r="S48" i="10"/>
  <c r="H74" i="10"/>
  <c r="J68" i="16"/>
  <c r="S72" i="10"/>
  <c r="S61" i="10"/>
  <c r="S62" i="10"/>
  <c r="S56" i="10"/>
  <c r="S73" i="10"/>
  <c r="S47" i="10"/>
  <c r="S59" i="10"/>
  <c r="S52" i="10"/>
  <c r="S67" i="10"/>
  <c r="S53" i="10"/>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S58" i="10" l="1"/>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S24" i="10" l="1"/>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L143" i="13"/>
  <c r="U143" i="13"/>
  <c r="V143" i="13" s="1"/>
  <c r="W143" i="13" s="1"/>
  <c r="L295" i="13"/>
  <c r="U295" i="13"/>
  <c r="V295" i="13" s="1"/>
  <c r="W295" i="13" s="1"/>
  <c r="V242" i="13"/>
  <c r="V326" i="13"/>
  <c r="W326" i="13" s="1"/>
  <c r="L215" i="13"/>
  <c r="U215" i="13"/>
  <c r="L101" i="13"/>
  <c r="U101" i="13"/>
  <c r="V101" i="13" s="1"/>
  <c r="W101" i="13" s="1"/>
  <c r="L133" i="13"/>
  <c r="U133" i="13"/>
  <c r="V305" i="13"/>
  <c r="W305" i="13" s="1"/>
  <c r="L227" i="13"/>
  <c r="U227" i="13"/>
  <c r="L164" i="13"/>
  <c r="U164" i="13"/>
  <c r="V164" i="13" s="1"/>
  <c r="W164" i="13" s="1"/>
  <c r="L305" i="13"/>
  <c r="L200" i="13"/>
  <c r="U200" i="13"/>
  <c r="L70" i="13"/>
  <c r="M70" i="13" s="1"/>
  <c r="U70" i="13"/>
  <c r="V70" i="13" s="1"/>
  <c r="W70" i="13" s="1"/>
  <c r="U305" i="13"/>
  <c r="L174" i="13"/>
  <c r="U174" i="13"/>
  <c r="V174" i="13" s="1"/>
  <c r="W174" i="13" s="1"/>
  <c r="L210" i="13"/>
  <c r="U210" i="13"/>
  <c r="U242" i="13"/>
  <c r="U326" i="13"/>
  <c r="L154" i="13"/>
  <c r="U154" i="13"/>
  <c r="V154" i="13" s="1"/>
  <c r="W154" i="13" s="1"/>
  <c r="L106" i="13"/>
  <c r="U106" i="13"/>
  <c r="L285" i="13"/>
  <c r="U285" i="13"/>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L179" i="13"/>
  <c r="U179" i="13"/>
  <c r="U29" i="13"/>
  <c r="U45" i="13"/>
  <c r="L237" i="13"/>
  <c r="U237" i="13"/>
  <c r="V237" i="13" s="1"/>
  <c r="W237" i="13" s="1"/>
  <c r="L128" i="13"/>
  <c r="U128" i="13"/>
  <c r="V128" i="13" s="1"/>
  <c r="W128" i="13" s="1"/>
  <c r="L169" i="13"/>
  <c r="U169" i="13"/>
  <c r="V169" i="13" s="1"/>
  <c r="W169" i="13" s="1"/>
  <c r="L34" i="13"/>
  <c r="M34" i="13" s="1"/>
  <c r="U34" i="13"/>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200" i="13"/>
  <c r="W200" i="13" s="1"/>
  <c r="V179" i="13"/>
  <c r="W179" i="13" s="1"/>
  <c r="V227" i="13"/>
  <c r="W227" i="13" s="1"/>
  <c r="V210" i="13"/>
  <c r="W210" i="13" s="1"/>
  <c r="V106" i="13"/>
  <c r="W106" i="13" s="1"/>
  <c r="V285" i="13"/>
  <c r="W285" i="13" s="1"/>
  <c r="V133" i="13"/>
  <c r="W133" i="13" s="1"/>
  <c r="V118" i="13"/>
  <c r="W118" i="13" s="1"/>
  <c r="V96" i="13"/>
  <c r="W96" i="13" s="1"/>
  <c r="W58" i="13"/>
  <c r="U9" i="13"/>
  <c r="W17" i="13"/>
  <c r="W25" i="13"/>
  <c r="V34" i="13"/>
  <c r="W34" i="13" s="1"/>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I74" i="20" l="1"/>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W123" i="7"/>
  <c r="W290" i="7"/>
  <c r="R8" i="7"/>
  <c r="W285" i="7"/>
  <c r="W205" i="7"/>
  <c r="Q283" i="7"/>
  <c r="W283" i="7" s="1"/>
  <c r="W284" i="7"/>
  <c r="F78" i="10"/>
  <c r="F77" i="10" s="1"/>
  <c r="F80" i="10" s="1"/>
  <c r="F78" i="20"/>
  <c r="F77" i="20" s="1"/>
  <c r="F80" i="20" s="1"/>
  <c r="S153" i="7"/>
  <c r="W153" i="7" s="1"/>
  <c r="W154" i="7"/>
  <c r="F78" i="16"/>
  <c r="F77" i="16" s="1"/>
  <c r="F80" i="16" s="1"/>
  <c r="J337" i="7"/>
  <c r="J341" i="7"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<sst xmlns="http://schemas.openxmlformats.org/spreadsheetml/2006/main" count="2011" uniqueCount="483">
  <si>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</si>
  <si>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</si>
  <si>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</si>
  <si>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</si>
  <si>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</si>
  <si>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</si>
  <si>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</si>
  <si>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</si>
  <si>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</si>
  <si>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</si>
  <si>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</si>
  <si>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</si>
  <si>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</si>
  <si>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</si>
  <si>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</si>
  <si>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</si>
  <si>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</si>
  <si>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</si>
  <si>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</si>
  <si>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</si>
  <si>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</si>
  <si>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</si>
  <si>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</si>
  <si>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</si>
  <si>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</si>
  <si>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</si>
  <si>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</si>
  <si>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</si>
  <si>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</si>
  <si>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</si>
  <si>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</si>
  <si>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</si>
  <si>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</si>
  <si>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</si>
  <si>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</si>
  <si>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</si>
  <si>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</si>
  <si>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</si>
  <si>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</si>
  <si>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</si>
  <si>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</si>
  <si>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</si>
  <si>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</si>
  <si>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</si>
  <si>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</si>
  <si>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</si>
  <si>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</si>
  <si>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</si>
  <si>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</si>
  <si>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</si>
  <si>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</si>
  <si>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</si>
  <si>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</si>
  <si>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</si>
  <si>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</si>
  <si>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</si>
  <si>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</si>
  <si>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</si>
  <si>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</si>
  <si>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</si>
  <si>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</si>
  <si>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</si>
  <si>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</si>
  <si>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</si>
  <si>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</si>
  <si>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</si>
  <si>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</si>
  <si>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</si>
  <si>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</si>
  <si>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</si>
  <si>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</si>
  <si>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</si>
  <si>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</si>
  <si>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</si>
  <si>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</si>
  <si>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</si>
  <si>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</si>
  <si>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</si>
  <si>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</si>
  <si>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</si>
  <si>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</si>
  <si>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</si>
  <si>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</si>
  <si>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</si>
  <si>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</si>
  <si>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</si>
  <si>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</si>
  <si>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</si>
  <si>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</si>
  <si>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</si>
  <si>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</si>
  <si>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</si>
  <si>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</si>
  <si>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</si>
  <si>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</si>
  <si>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</si>
  <si>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</si>
  <si>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</si>
  <si>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</si>
  <si>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</si>
  <si>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</si>
  <si>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</si>
  <si>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</si>
  <si>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</si>
  <si>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</si>
  <si>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</si>
  <si>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</si>
  <si>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</si>
  <si>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</si>
  <si>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</si>
  <si>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</si>
  <si>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</si>
  <si>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</si>
  <si>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</si>
  <si>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</si>
  <si>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</si>
  <si>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</si>
  <si>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</si>
  <si>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</si>
  <si>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</si>
  <si>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</si>
  <si>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</si>
  <si>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</si>
  <si>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</si>
  <si>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</si>
  <si>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</si>
  <si>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</si>
  <si>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</si>
  <si>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</si>
  <si>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</si>
  <si>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</si>
  <si>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</si>
  <si>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</si>
  <si>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</si>
  <si>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</si>
  <si>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</si>
  <si>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</si>
  <si>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</si>
  <si>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</si>
  <si>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</si>
  <si>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</si>
  <si>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</si>
  <si>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</si>
  <si>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</si>
  <si>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</si>
  <si>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</si>
  <si>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</si>
  <si>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</si>
  <si>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</si>
  <si>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</si>
  <si>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</si>
  <si>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</si>
  <si>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</si>
  <si>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</si>
  <si>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</si>
  <si>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</si>
  <si>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</si>
  <si>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</si>
  <si>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</si>
  <si>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</si>
  <si>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</si>
  <si>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</si>
  <si>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</si>
  <si>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</si>
  <si>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</si>
  <si>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</si>
  <si>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</si>
  <si>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</si>
  <si>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</si>
  <si>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</si>
  <si>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</si>
  <si>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Expert 1 Expert national en éducation</t>
  </si>
  <si>
    <t>Donnez la base de calcul du salaire unitaire pour chaque expert ex : grille salariale de l'organisation pour la catégorie</t>
  </si>
  <si>
    <t>Expert 2</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</si>
  <si>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</si>
  <si>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</si>
  <si>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</si>
  <si>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</si>
  <si>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</si>
  <si>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Par jour</t>
  </si>
  <si>
    <t>Différents types peuvent être pris en considération ici : 1) Voyages et indemnités journalières pour le personnel de A1.1.1 et 2) Voyages et indemnités journalières remboursés à des tiers dans le cadre de la mise en œuvre de l'activité</t>
  </si>
  <si>
    <t>Transport</t>
  </si>
  <si>
    <t>Expliquez le calcul et justifiez le barème (par exemple 5 jours de voyage pour 10 personnes au tarif journalier de 35 euros)</t>
  </si>
  <si>
    <t>Hébergement</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</si>
  <si>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</si>
  <si>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Billet d'avion</t>
  </si>
  <si>
    <t>1.1.3</t>
  </si>
  <si>
    <t>Consultants (externes)</t>
  </si>
  <si>
    <t>Évaluation des besoins d'appel d'offres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</si>
  <si>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</si>
  <si>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</si>
  <si>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</si>
  <si>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</si>
  <si>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</si>
  <si>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Formation EFTP</t>
  </si>
  <si>
    <t>Mentionnez le nombre de formations/ateliers (thèmes, personnes etc...)</t>
  </si>
  <si>
    <t>Mentionner le nombre de conférences, séminaires (thème, personnes etc…)</t>
  </si>
  <si>
    <t>1.1.5</t>
  </si>
  <si>
    <t>Achats de matériel et d'équipements</t>
  </si>
  <si>
    <t>Acquisition de motos pour le transport des femmes en vue des accouchements prénatals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</si>
  <si>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</si>
  <si>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</si>
  <si>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</si>
  <si>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</si>
  <si>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Sous-Subvention au DHO pour le service communautaire</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</si>
  <si>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</si>
  <si>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</si>
  <si>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</si>
  <si>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</si>
  <si>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</si>
  <si>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</si>
  <si>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</si>
  <si>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</si>
  <si>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</si>
  <si>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 xml:space="preserve"> Voyage d'étude international</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</si>
  <si>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</si>
  <si>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</si>
  <si>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</si>
  <si>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</si>
  <si>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</si>
  <si>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</si>
  <si>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</si>
  <si>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</si>
  <si>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</si>
  <si>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</si>
  <si>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</si>
  <si>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</si>
  <si>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</si>
  <si>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</si>
  <si>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</si>
  <si>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</si>
  <si>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</si>
  <si>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</si>
  <si>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</si>
  <si>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</si>
  <si>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</si>
  <si>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</si>
  <si>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</si>
  <si>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</si>
  <si>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</si>
  <si>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</si>
  <si>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</si>
  <si>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</si>
  <si>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</si>
  <si>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</si>
  <si>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</si>
  <si>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</si>
  <si>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</si>
  <si>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</si>
  <si>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</si>
  <si>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</si>
  <si>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</si>
  <si>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</si>
  <si>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</si>
  <si>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</si>
  <si>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</si>
  <si>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</si>
  <si>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</si>
  <si>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</si>
  <si>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</si>
  <si>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</si>
  <si>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</si>
  <si>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</si>
  <si>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</si>
  <si>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Comptable</t>
  </si>
  <si>
    <t>Fournir la liste du personnel de soutien directement impliqué dans la mise en œuvre de l'action (ex : 1 comptable, 1 logisticien, 1 chauffeur)</t>
  </si>
  <si>
    <t>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</si>
  <si>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</si>
  <si>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</si>
  <si>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</si>
  <si>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</si>
  <si>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</si>
  <si>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</si>
  <si>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</si>
  <si>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</si>
  <si>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</si>
  <si>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</si>
  <si>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</si>
  <si>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</si>
  <si>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</si>
  <si>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</si>
  <si>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</si>
  <si>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</si>
  <si>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</si>
  <si>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</si>
  <si>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</si>
  <si>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</si>
  <si>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</si>
  <si>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</si>
  <si>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</si>
  <si>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</si>
  <si>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</si>
  <si>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</si>
  <si>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</si>
  <si>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</si>
  <si>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</si>
  <si>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</si>
  <si>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</si>
  <si>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</si>
  <si>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</si>
  <si>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</si>
  <si>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</si>
  <si>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</si>
  <si>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</si>
  <si>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Responsable pays</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</si>
  <si>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</si>
  <si>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</si>
  <si>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</si>
  <si>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</si>
  <si>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Responsable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</si>
  <si>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</si>
  <si>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</si>
  <si>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</si>
  <si>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Responsable M&amp;E</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</si>
  <si>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</si>
  <si>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</si>
  <si>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</si>
  <si>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</si>
  <si>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</si>
  <si>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</si>
  <si>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</si>
  <si>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</si>
  <si>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</si>
  <si>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</si>
  <si>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</si>
  <si>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</si>
  <si>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</si>
  <si>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</si>
  <si>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</si>
  <si>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</si>
  <si>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</si>
  <si>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</si>
  <si>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</si>
  <si>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</si>
  <si>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</si>
  <si>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</si>
  <si>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</si>
  <si>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</si>
  <si>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</si>
  <si>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</si>
  <si>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</si>
  <si>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</si>
  <si>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</si>
  <si>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</si>
  <si>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</si>
  <si>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</si>
  <si>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</si>
  <si>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</si>
  <si>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</si>
  <si>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</si>
  <si>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</si>
  <si>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</si>
  <si>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</si>
  <si>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</si>
  <si>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</si>
  <si>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</si>
  <si>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</si>
  <si>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</si>
  <si>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</si>
  <si>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</si>
  <si>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</si>
  <si>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</si>
  <si>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</si>
  <si>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</si>
  <si>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</si>
  <si>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</si>
  <si>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</si>
  <si>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</si>
  <si>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</si>
  <si>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</si>
  <si>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</si>
  <si>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</si>
  <si>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</si>
  <si>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</si>
  <si>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</si>
  <si>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</si>
  <si>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</si>
  <si>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</si>
  <si>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</si>
  <si>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</si>
  <si>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</si>
  <si>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</si>
  <si>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</si>
  <si>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</si>
  <si>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</si>
  <si>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</si>
  <si>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</si>
  <si>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</si>
  <si>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</si>
  <si>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</si>
  <si>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</si>
  <si>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</si>
  <si>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</si>
  <si>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</si>
  <si>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</si>
  <si>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</si>
  <si>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</si>
  <si>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</si>
  <si>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</si>
  <si>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</si>
  <si>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A1.1.7</t>
  </si>
  <si>
    <t>001</t>
  </si>
  <si>
    <t>RHA</t>
  </si>
  <si>
    <t>sous-subvention</t>
  </si>
  <si>
    <t>Rapport total</t>
  </si>
  <si>
    <t>A3.1.1</t>
  </si>
  <si>
    <t>002</t>
  </si>
  <si>
    <t>Expert X</t>
  </si>
  <si>
    <t>salaire mai 2024</t>
  </si>
  <si>
    <t>variance</t>
  </si>
  <si>
    <t>B1.1</t>
  </si>
  <si>
    <t>003</t>
  </si>
  <si>
    <t>Personnel Y</t>
  </si>
  <si>
    <t>salaire juin 2024</t>
  </si>
  <si>
    <t>B2.1</t>
  </si>
  <si>
    <t>004</t>
  </si>
  <si>
    <t>Électronique</t>
  </si>
  <si>
    <t>personnel informatique X</t>
  </si>
  <si>
    <t>A1.1.3</t>
  </si>
  <si>
    <t>005</t>
  </si>
  <si>
    <t>Consultant Y</t>
  </si>
  <si>
    <t>tendre XX</t>
  </si>
  <si>
    <t>A1.2.2</t>
  </si>
  <si>
    <t>006</t>
  </si>
  <si>
    <t>B3.2</t>
  </si>
  <si>
    <t>008</t>
  </si>
  <si>
    <t>RAPPORT FINANCIER N° 002</t>
  </si>
  <si>
    <t>Dépenses cumulées (avant ce rapport)</t>
  </si>
  <si>
    <t>Dépenses cumulées (y compris ce rapport)</t>
  </si>
  <si>
    <t>A1.1.2</t>
  </si>
  <si>
    <t>XXX</t>
  </si>
  <si>
    <t>Rapports cumulatifs</t>
  </si>
  <si>
    <t>rapport total</t>
  </si>
  <si>
    <t>RAPPORT FINANCIER N° 003</t>
  </si>
  <si>
    <t>A1.1.6</t>
  </si>
  <si>
    <t>WWW</t>
  </si>
  <si>
    <t>comprimé</t>
  </si>
  <si>
    <t>251</t>
  </si>
  <si>
    <t>ZZZZ</t>
  </si>
  <si>
    <t>CCC</t>
  </si>
  <si>
    <t>RAPPORT FINANCIER N° 004</t>
  </si>
  <si>
    <t>A1.1.1</t>
  </si>
  <si>
    <t>A1.2.1</t>
  </si>
  <si>
    <t>A1.3.5</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</si>
  <si>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</si>
  <si>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</si>
  <si>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</si>
  <si>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</si>
  <si>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</si>
  <si>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</si>
  <si>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</si>
  <si>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unité</t>
  </si>
  <si>
    <t>Conférence Partage des connaissances sur l'EFTP</t>
  </si>
  <si>
    <t>Achat d'ambulance</t>
  </si>
  <si>
    <t>Subvention secondaire au DHO pour le service communautaire</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</si>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</sst>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ont>
    <font>
      <b/>
      <sz val="10"/>
      <name val="Arial"/>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6"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microsoft.com/office/2022/10/relationships/richValueRel" Target="richData/richValueRel.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29"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28" Type="http://schemas.microsoft.com/office/2017/06/relationships/rdRichValueStructure" Target="richData/rdrichvaluestructure.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 Id="rId27" Type="http://schemas.microsoft.com/office/2017/06/relationships/rdRichValue" Target="richData/rdrichvalue.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552598</xdr:colOff>
      <xdr:row>14</xdr:row>
      <xdr:rowOff>96050</xdr:rowOff>
    </xdr:to>
    <xdr:pic macro="[0]!Macro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170557</xdr:rowOff>
    </xdr:to>
    <xdr:pic macro="[0]!Macro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92240</xdr:rowOff>
    </xdr:to>
    <xdr:pic macro="[0]!Macro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92240</xdr:rowOff>
    </xdr:to>
    <xdr:pic macro="[0]!Macro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781198</xdr:colOff>
      <xdr:row>13</xdr:row>
      <xdr:rowOff>96050</xdr:rowOff>
    </xdr:to>
    <xdr:pic macro="[0]!Macro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8.88671875" defaultRowHeight="13.2" x14ac:dyDescent="0.25"/>
  <cols>
    <col min="1" max="1" width="9.33203125" bestFit="1" customWidth="1"/>
    <col min="2" max="2" width="10" style="61" customWidth="1"/>
    <col min="3" max="3" width="16.88671875" bestFit="1" customWidth="1"/>
    <col min="5" max="5" width="10.3320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3.8" x14ac:dyDescent="0.25">
      <c r="A13" s="242"/>
      <c r="B13" s="242"/>
      <c r="C13" s="242"/>
      <c r="D13" s="340" t="s">
        <v>25</v>
      </c>
      <c r="E13" s="341"/>
      <c r="F13" s="341"/>
      <c r="G13" s="341"/>
      <c r="H13" s="341"/>
      <c r="I13" s="243"/>
      <c r="J13" s="242"/>
    </row>
    <row r="14" spans="1:10" ht="13.8" x14ac:dyDescent="0.25">
      <c r="A14" s="242"/>
      <c r="B14" s="242"/>
      <c r="C14" s="242"/>
      <c r="D14" s="242"/>
      <c r="E14" s="242"/>
      <c r="F14" s="242"/>
      <c r="G14" s="242"/>
      <c r="H14" s="242"/>
      <c r="I14" s="242"/>
      <c r="J14" s="242"/>
    </row>
    <row r="15" spans="1:10" ht="69" x14ac:dyDescent="0.25">
      <c r="A15" s="242" t="s">
        <v>26</v>
      </c>
      <c r="B15" s="242"/>
      <c r="C15" s="244" t="s">
        <v>27</v>
      </c>
      <c r="D15" s="244" t="s">
        <v>28</v>
      </c>
      <c r="E15" s="244" t="s">
        <v>29</v>
      </c>
      <c r="F15" s="244" t="s">
        <v>30</v>
      </c>
      <c r="G15" s="244" t="s">
        <v>31</v>
      </c>
      <c r="H15" s="244" t="s">
        <v>32</v>
      </c>
      <c r="I15" s="244" t="s">
        <v>33</v>
      </c>
      <c r="J15" s="244" t="s">
        <v>34</v>
      </c>
    </row>
    <row r="16" spans="1:10" ht="13.8" x14ac:dyDescent="0.25">
      <c r="A16" s="245" t="s">
        <v>35</v>
      </c>
      <c r="B16" s="246" t="s">
        <v>4</v>
      </c>
      <c r="C16" s="245" t="s">
        <v>8</v>
      </c>
      <c r="D16" s="245" t="s">
        <v>36</v>
      </c>
      <c r="E16" s="245" t="s">
        <v>37</v>
      </c>
      <c r="F16" s="245" t="s">
        <v>37</v>
      </c>
      <c r="G16" s="245" t="s">
        <v>37</v>
      </c>
      <c r="H16" s="245" t="s">
        <v>37</v>
      </c>
      <c r="I16" s="245" t="s">
        <v>37</v>
      </c>
      <c r="J16" s="245" t="s">
        <v>37</v>
      </c>
    </row>
    <row r="17" spans="1:10" ht="13.8" x14ac:dyDescent="0.25">
      <c r="A17" s="245" t="s">
        <v>38</v>
      </c>
      <c r="B17" s="247" t="s">
        <v>10</v>
      </c>
      <c r="C17" s="245" t="s">
        <v>2</v>
      </c>
      <c r="D17" s="245" t="s">
        <v>39</v>
      </c>
      <c r="E17" s="245" t="s">
        <v>40</v>
      </c>
      <c r="F17" s="245" t="s">
        <v>41</v>
      </c>
      <c r="G17" s="245" t="s">
        <v>41</v>
      </c>
      <c r="H17" s="245" t="s">
        <v>42</v>
      </c>
      <c r="I17" s="245" t="s">
        <v>43</v>
      </c>
      <c r="J17" s="245" t="s">
        <v>42</v>
      </c>
    </row>
    <row r="18" spans="1:10" ht="13.8" x14ac:dyDescent="0.25">
      <c r="A18" s="245" t="s">
        <v>44</v>
      </c>
      <c r="B18" s="248" t="s">
        <v>15</v>
      </c>
      <c r="C18" s="245" t="s">
        <v>2</v>
      </c>
      <c r="D18" s="245" t="s">
        <v>39</v>
      </c>
      <c r="E18" s="245" t="s">
        <v>45</v>
      </c>
      <c r="F18" s="245" t="s">
        <v>46</v>
      </c>
      <c r="G18" s="245" t="s">
        <v>46</v>
      </c>
      <c r="H18" s="245" t="s">
        <v>47</v>
      </c>
      <c r="I18" s="245" t="s">
        <v>48</v>
      </c>
      <c r="J18" s="245" t="s">
        <v>42</v>
      </c>
    </row>
    <row r="19" spans="1:10" ht="13.8" x14ac:dyDescent="0.25">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9" width="13.4414062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433</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39.6" x14ac:dyDescent="0.25">
      <c r="A7" s="95"/>
      <c r="B7" s="93"/>
      <c r="C7" s="51" t="s">
        <v>165</v>
      </c>
      <c r="D7" s="52">
        <v>1</v>
      </c>
      <c r="E7" s="53" t="s">
        <v>388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03'!A:G,A10,'LISTE DES TRANSACTIONS REP 03'!G:G)</f>
        <v>0</v>
      </c>
      <c r="I10" s="134">
        <f ca="1">+' RAPPORT FINANCIER N°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03'!A:G,A11,'LISTE DES TRANSACTIONS REP 03'!G:G)</f>
        <v>0</v>
      </c>
      <c r="I11" s="134">
        <f ca="1">+' RAPPORT FINANCIER N°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03'!A:G,A13,'LISTE DES TRANSACTIONS REP 03'!G:G)</f>
        <v>2000</v>
      </c>
      <c r="I13" s="134">
        <f ca="1">+' RAPPORT FINANCIER N°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03'!A:G,A14,'LISTE DES TRANSACTIONS REP 03'!G:G)</f>
        <v>0</v>
      </c>
      <c r="I14" s="134">
        <f ca="1">+' RAPPORT FINANCIER N°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03'!A:G,A18,'LISTE DES TRANSACTIONS REP 03'!G:G)</f>
        <v>0</v>
      </c>
      <c r="I18" s="134">
        <f ca="1">+' RAPPORT FINANCIER N°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03'!A:G,A51,'LISTE DES TRANSACTIONS REP 03'!G:G)</f>
        <v>0</v>
      </c>
      <c r="I51" s="134">
        <f ca="1">+' RAPPORT FINANCIER N°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03'!A:G,A65,'LISTE DES TRANSACTIONS REP 03'!G:G)</f>
        <v>0</v>
      </c>
      <c r="I65" s="134">
        <f ca="1">+' RAPPORT FINANCIER N°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03'!A:G,A70,'LISTE DES TRANSACTIONS REP 03'!G:G)</f>
        <v>1000</v>
      </c>
      <c r="I70" s="134">
        <f ca="1">+' RAPPORT FINANCIER N°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03'!A:G,A76,'LISTE DES TRANSACTIONS REP 03'!G:G)</f>
        <v>0</v>
      </c>
      <c r="I76" s="134">
        <f ca="1">+' RAPPORT FINANCIER N°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8" thickBot="1" x14ac:dyDescent="0.3">
      <c r="A78" s="98" t="str">
        <f t="shared" si="54"/>
        <v>C1</v>
      </c>
      <c r="B78" s="93"/>
      <c r="C78" s="51" t="s">
        <v>333</v>
      </c>
      <c r="D78" s="52">
        <v>1</v>
      </c>
      <c r="E78" s="53" t="s">
        <v>334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3.8" outlineLevel="1" x14ac:dyDescent="0.25">
      <c r="A79" s="98" t="str">
        <f t="shared" si="54"/>
        <v>C1.1</v>
      </c>
      <c r="C79" s="45" t="s">
        <v>333</v>
      </c>
      <c r="D79" s="45" t="s">
        <v>167</v>
      </c>
      <c r="E79" s="45" t="s">
        <v>335</v>
      </c>
      <c r="F79" s="100">
        <v>24423.000000000004</v>
      </c>
      <c r="H79" s="151">
        <f ca="1">+H6*' BUDGET'!I340</f>
        <v>140</v>
      </c>
      <c r="I79" s="134">
        <f ca="1">+' RAPPORT FINANCIER N°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389" t="s">
        <v>338</v>
      </c>
      <c r="D80" s="389"/>
      <c r="E80" s="389"/>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workbookViewId="0">
      <selection activeCell="A3" sqref="A3"/>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3.6640625" style="7" customWidth="1"/>
    <col min="11" max="11" width="15.55468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3000</v>
      </c>
    </row>
    <row r="2" spans="1:11" ht="13.8" thickBot="1" x14ac:dyDescent="0.3">
      <c r="A2" s="337" t="s">
        <v>434</v>
      </c>
      <c r="B2" s="187">
        <v>45573</v>
      </c>
      <c r="C2" s="184">
        <v>250</v>
      </c>
      <c r="D2" s="185" t="s">
        <v>435</v>
      </c>
      <c r="E2" s="153">
        <v>2000</v>
      </c>
      <c r="F2" s="153">
        <v>1</v>
      </c>
      <c r="G2" s="153">
        <f>+E2/F2</f>
        <v>2000</v>
      </c>
      <c r="H2" s="153" t="s">
        <v>436</v>
      </c>
      <c r="J2" s="7" t="s">
        <v>404</v>
      </c>
      <c r="K2" s="195">
        <f ca="1">+' RAPPORT FINANCIER N° 03'!H6+' RAPPORT FINANCIER N° 03'!H63</f>
        <v>3000</v>
      </c>
    </row>
    <row r="3" spans="1:11" ht="13.8" thickBot="1" x14ac:dyDescent="0.3">
      <c r="A3" s="338" t="s">
        <v>414</v>
      </c>
      <c r="B3" s="188">
        <v>45580</v>
      </c>
      <c r="C3" s="193" t="s">
        <v>437</v>
      </c>
      <c r="D3" s="186" t="s">
        <v>438</v>
      </c>
      <c r="E3" s="137">
        <v>1000</v>
      </c>
      <c r="F3" s="137">
        <v>1</v>
      </c>
      <c r="G3" s="137">
        <f t="shared" ref="G3" si="0">+E3/F3</f>
        <v>1000</v>
      </c>
      <c r="H3" s="137" t="s">
        <v>439</v>
      </c>
      <c r="J3" s="7" t="s">
        <v>409</v>
      </c>
      <c r="K3" s="195">
        <f ca="1">+K1-K2</f>
        <v>0</v>
      </c>
    </row>
    <row r="4" spans="1:11" ht="13.8" thickBot="1" x14ac:dyDescent="0.3">
      <c r="A4" s="338"/>
      <c r="B4" s="188"/>
      <c r="C4" s="193"/>
      <c r="D4" s="186"/>
      <c r="E4" s="137"/>
      <c r="F4" s="137"/>
      <c r="G4" s="137" t="str">
        <f>+IF(ISERROR(E4/F4),"",(E4/F4))</f>
        <v/>
      </c>
      <c r="H4" s="137"/>
    </row>
    <row r="5" spans="1:11" ht="13.8" thickBot="1" x14ac:dyDescent="0.3">
      <c r="A5" s="338"/>
      <c r="B5" s="188"/>
      <c r="C5" s="193"/>
      <c r="D5" s="186"/>
      <c r="E5" s="137"/>
      <c r="F5" s="137"/>
      <c r="G5" s="137" t="str">
        <f t="shared" ref="G5:G50" si="1">+IF(ISERROR(E5/F5),"",(E5/F5))</f>
        <v/>
      </c>
      <c r="H5" s="137"/>
      <c r="J5" s="7" t="s">
        <v>431</v>
      </c>
      <c r="K5" s="196">
        <v>39290.322580645159</v>
      </c>
    </row>
    <row r="6" spans="1:11" ht="13.8" thickBot="1" x14ac:dyDescent="0.3">
      <c r="A6" s="338"/>
      <c r="B6" s="188"/>
      <c r="C6" s="193"/>
      <c r="D6" s="186"/>
      <c r="E6" s="137"/>
      <c r="F6" s="137"/>
      <c r="G6" s="137" t="str">
        <f t="shared" si="1"/>
        <v/>
      </c>
      <c r="H6" s="137"/>
      <c r="J6" s="7" t="s">
        <v>432</v>
      </c>
      <c r="K6" s="196">
        <f ca="1">+' RAPPORT FINANCIER N° 03'!J6+' RAPPORT FINANCIER N° 03'!J63</f>
        <v>39290.322580645159</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33203125" style="7" customWidth="1" outlineLevel="1"/>
    <col min="9" max="9" width="1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440</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39.6" x14ac:dyDescent="0.25">
      <c r="A7" s="95"/>
      <c r="B7" s="93"/>
      <c r="C7" s="51" t="s">
        <v>165</v>
      </c>
      <c r="D7" s="52">
        <v>1</v>
      </c>
      <c r="E7" s="53" t="s">
        <v>388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04'!A:G,' RAPPORT FINANCIER N° 04'!A9,'LISTE DES TRANSACTIONS REP 04'!G:G)</f>
        <v>160000</v>
      </c>
      <c r="I9" s="134">
        <f ca="1">+' RAPPORT FINANCIER N°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8" outlineLevel="2" thickBot="1" x14ac:dyDescent="0.3">
      <c r="A10" s="98" t="str">
        <f t="shared" si="4"/>
        <v>A1.1.2</v>
      </c>
      <c r="C10" s="101" t="s">
        <v>165</v>
      </c>
      <c r="D10" s="92" t="s">
        <v>177</v>
      </c>
      <c r="E10" s="101" t="s">
        <v>178</v>
      </c>
      <c r="F10" s="105">
        <v>76750</v>
      </c>
      <c r="H10" s="134">
        <f ca="1">SUMIF('LISTE DES TRANSACTIONS REP 04'!A:G,' RAPPORT FINANCIER N° 04'!A10,'LISTE DES TRANSACTIONS REP 04'!G:G)</f>
        <v>0</v>
      </c>
      <c r="I10" s="134">
        <f ca="1">+' RAPPORT FINANCIER N°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04'!A:G,' RAPPORT FINANCIER N° 04'!A11,'LISTE DES TRANSACTIONS REP 04'!G:G)</f>
        <v>0</v>
      </c>
      <c r="I11" s="134">
        <f ca="1">+' RAPPORT FINANCIER N°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04'!A:G,' RAPPORT FINANCIER N° 04'!A13,'LISTE DES TRANSACTIONS REP 04'!G:G)</f>
        <v>0</v>
      </c>
      <c r="I13" s="134">
        <f ca="1">+' RAPPORT FINANCIER N°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04'!A:G,' RAPPORT FINANCIER N° 04'!A14,'LISTE DES TRANSACTIONS REP 04'!G:G)</f>
        <v>5000</v>
      </c>
      <c r="I14" s="134">
        <f ca="1">+' RAPPORT FINANCIER N°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3.2" outlineLevel="2" x14ac:dyDescent="0.25">
      <c r="A15" s="98" t="str">
        <f t="shared" si="4"/>
        <v>A1.1.8</v>
      </c>
      <c r="C15" s="101" t="s">
        <v>165</v>
      </c>
      <c r="D15" s="92" t="s">
        <v>389</v>
      </c>
      <c r="E15" s="101" t="s">
        <v>207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8" outlineLevel="2" thickBot="1" x14ac:dyDescent="0.3">
      <c r="A17" s="98" t="str">
        <f t="shared" si="4"/>
        <v>A1.2.1</v>
      </c>
      <c r="C17" s="101" t="s">
        <v>165</v>
      </c>
      <c r="D17" s="92" t="s">
        <v>211</v>
      </c>
      <c r="E17" s="101" t="s">
        <v>170</v>
      </c>
      <c r="F17" s="105">
        <v>0</v>
      </c>
      <c r="H17" s="134">
        <f ca="1">SUMIF('LISTE DES TRANSACTIONS REP 04'!A:G,' RAPPORT FINANCIER N° 04'!A17,'LISTE DES TRANSACTIONS REP 04'!G:G)</f>
        <v>110000</v>
      </c>
      <c r="I17" s="134">
        <f ca="1">+' RAPPORT FINANCIER N°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04'!A:G,' RAPPORT FINANCIER N° 04'!A18,'LISTE DES TRANSACTIONS REP 04'!G:G)</f>
        <v>0</v>
      </c>
      <c r="I18" s="134">
        <f ca="1">+' RAPPORT FINANCIER N°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04'!A:G,' RAPPORT FINANCIER N° 04'!A29,'LISTE DES TRANSACTIONS REP 04'!G:G)</f>
        <v>103000</v>
      </c>
      <c r="I29" s="134">
        <f ca="1">+' RAPPORT FINANCIER N°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04'!A:G,' RAPPORT FINANCIER N° 04'!A51,'LISTE DES TRANSACTIONS REP 04'!G:G)</f>
        <v>0</v>
      </c>
      <c r="I51" s="134">
        <f ca="1">+' RAPPORT FINANCIER N°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04'!A:G,' RAPPORT FINANCIER N° 04'!A65,'LISTE DES TRANSACTIONS REP 04'!G:G)</f>
        <v>0</v>
      </c>
      <c r="I65" s="134">
        <f ca="1">+' RAPPORT FINANCIER N°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04'!A:G,' RAPPORT FINANCIER N° 04'!A70,'LISTE DES TRANSACTIONS REP 04'!G:G)</f>
        <v>0</v>
      </c>
      <c r="I70" s="134">
        <f ca="1">+' RAPPORT FINANCIER N°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04'!A:G,' RAPPORT FINANCIER N° 04'!A76,'LISTE DES TRANSACTIONS REP 04'!G:G)</f>
        <v>0</v>
      </c>
      <c r="I76" s="134">
        <f ca="1">+' RAPPORT FINANCIER N°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8" thickBot="1" x14ac:dyDescent="0.3">
      <c r="A78" s="98" t="str">
        <f t="shared" si="54"/>
        <v>C1</v>
      </c>
      <c r="B78" s="93"/>
      <c r="C78" s="51" t="s">
        <v>333</v>
      </c>
      <c r="D78" s="52">
        <v>1</v>
      </c>
      <c r="E78" s="53" t="s">
        <v>334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3.8" outlineLevel="1" x14ac:dyDescent="0.25">
      <c r="A79" s="98" t="str">
        <f t="shared" si="54"/>
        <v>C1.1</v>
      </c>
      <c r="C79" s="45" t="s">
        <v>333</v>
      </c>
      <c r="D79" s="45" t="s">
        <v>167</v>
      </c>
      <c r="E79" s="45" t="s">
        <v>335</v>
      </c>
      <c r="F79" s="100">
        <v>24423.000000000004</v>
      </c>
      <c r="H79" s="151">
        <f ca="1">+H6*' BUDGET'!I340</f>
        <v>26460.000000000004</v>
      </c>
      <c r="I79" s="134">
        <f ca="1">+' RAPPORT FINANCIER N°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389" t="s">
        <v>338</v>
      </c>
      <c r="D80" s="389"/>
      <c r="E80" s="389"/>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workbookViewId="0">
      <selection activeCell="A6" sqref="A6"/>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6.88671875" style="7" customWidth="1"/>
    <col min="11" max="11" width="15.1093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378000</v>
      </c>
    </row>
    <row r="2" spans="1:11" ht="13.8" thickBot="1" x14ac:dyDescent="0.3">
      <c r="A2" s="337" t="s">
        <v>400</v>
      </c>
      <c r="B2" s="187">
        <v>45573</v>
      </c>
      <c r="C2" s="184">
        <v>250</v>
      </c>
      <c r="D2" s="185" t="s">
        <v>435</v>
      </c>
      <c r="E2" s="153">
        <v>5000</v>
      </c>
      <c r="F2" s="153">
        <v>1</v>
      </c>
      <c r="G2" s="153">
        <f>+E2/F2</f>
        <v>5000</v>
      </c>
      <c r="H2" s="153" t="s">
        <v>436</v>
      </c>
      <c r="J2" s="7" t="s">
        <v>404</v>
      </c>
      <c r="K2" s="195">
        <f ca="1">+' RAPPORT FINANCIER N° 04'!H6+' RAPPORT FINANCIER N° 04'!H63</f>
        <v>378000</v>
      </c>
    </row>
    <row r="3" spans="1:11" ht="13.8" thickBot="1" x14ac:dyDescent="0.3">
      <c r="A3" s="338" t="s">
        <v>441</v>
      </c>
      <c r="B3" s="188">
        <v>45580</v>
      </c>
      <c r="C3" s="193" t="s">
        <v>437</v>
      </c>
      <c r="D3" s="186" t="s">
        <v>438</v>
      </c>
      <c r="E3" s="137">
        <v>160000</v>
      </c>
      <c r="F3" s="137">
        <v>1</v>
      </c>
      <c r="G3" s="137">
        <f t="shared" ref="G3" si="0">+E3/F3</f>
        <v>160000</v>
      </c>
      <c r="H3" s="137" t="s">
        <v>439</v>
      </c>
      <c r="J3" s="7" t="s">
        <v>409</v>
      </c>
      <c r="K3" s="195">
        <f ca="1">+K1-K2</f>
        <v>0</v>
      </c>
    </row>
    <row r="4" spans="1:11" ht="13.8" thickBot="1" x14ac:dyDescent="0.3">
      <c r="A4" s="338" t="s">
        <v>441</v>
      </c>
      <c r="B4" s="188"/>
      <c r="C4" s="193"/>
      <c r="D4" s="186"/>
      <c r="E4" s="137"/>
      <c r="F4" s="137">
        <v>1</v>
      </c>
      <c r="G4" s="137">
        <f>+IF(ISERROR(E4/F4),"",(E4/F4))</f>
        <v>0</v>
      </c>
      <c r="H4" s="137"/>
    </row>
    <row r="5" spans="1:11" ht="13.8" thickBot="1" x14ac:dyDescent="0.3">
      <c r="A5" s="338" t="s">
        <v>442</v>
      </c>
      <c r="B5" s="188"/>
      <c r="C5" s="193"/>
      <c r="D5" s="186"/>
      <c r="E5" s="137">
        <v>110000</v>
      </c>
      <c r="F5" s="137">
        <v>1</v>
      </c>
      <c r="G5" s="137">
        <f t="shared" ref="G5:G50" si="1">+IF(ISERROR(E5/F5),"",(E5/F5))</f>
        <v>110000</v>
      </c>
      <c r="H5" s="137"/>
      <c r="J5" s="7" t="s">
        <v>431</v>
      </c>
      <c r="K5" s="196">
        <v>417290.32258064515</v>
      </c>
    </row>
    <row r="6" spans="1:11" ht="13.8" thickBot="1" x14ac:dyDescent="0.3">
      <c r="A6" s="338" t="s">
        <v>443</v>
      </c>
      <c r="B6" s="188"/>
      <c r="C6" s="193"/>
      <c r="D6" s="186"/>
      <c r="E6" s="137">
        <v>103000</v>
      </c>
      <c r="F6" s="137">
        <v>1</v>
      </c>
      <c r="G6" s="137">
        <f t="shared" si="1"/>
        <v>103000</v>
      </c>
      <c r="H6" s="137"/>
      <c r="J6" s="7" t="s">
        <v>404</v>
      </c>
      <c r="K6" s="196">
        <f ca="1">+' RAPPORT FINANCIER N° 04'!J6+' RAPPORT FINANCIER N° 04'!J63</f>
        <v>417290.32258064515</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activeCell="E3" sqref="E3"/>
    </sheetView>
  </sheetViews>
  <sheetFormatPr baseColWidth="10" defaultColWidth="8.88671875" defaultRowHeight="13.2" outlineLevelRow="3" outlineLevelCol="1" x14ac:dyDescent="0.25"/>
  <cols>
    <col min="1" max="1" width="2.6640625" style="7" customWidth="1"/>
    <col min="2" max="2" width="4.109375" style="7" customWidth="1"/>
    <col min="3" max="3" width="5.6640625" style="7" customWidth="1"/>
    <col min="4" max="4" width="64.88671875" style="7" customWidth="1"/>
    <col min="5" max="5" width="8.88671875" style="7" customWidth="1" outlineLevel="1"/>
    <col min="6" max="6" width="9" style="7" customWidth="1" outlineLevel="1"/>
    <col min="7" max="8" width="9.5546875" style="7" customWidth="1" outlineLevel="1"/>
    <col min="9" max="9" width="16.33203125" style="7" bestFit="1" customWidth="1"/>
    <col min="10" max="10" width="2.33203125" style="7" customWidth="1"/>
    <col min="11" max="12" width="15.6640625" style="7" bestFit="1" customWidth="1"/>
    <col min="13" max="13" width="10.33203125" style="327" customWidth="1"/>
    <col min="14" max="14" width="2.33203125" style="7" customWidth="1"/>
    <col min="15" max="15" width="9" style="7" customWidth="1" outlineLevel="1"/>
    <col min="16" max="17" width="9.5546875" style="7" customWidth="1" outlineLevel="1"/>
    <col min="18" max="18" width="15.6640625" style="7" bestFit="1" customWidth="1"/>
    <col min="19" max="19" width="4.109375" style="7" customWidth="1"/>
    <col min="20" max="20" width="2.6640625" style="7" customWidth="1"/>
    <col min="21" max="21" width="15.6640625" style="7" bestFit="1" customWidth="1"/>
    <col min="22" max="22" width="16.33203125" style="195" customWidth="1" outlineLevel="1"/>
    <col min="23" max="23" width="13.33203125" style="296" customWidth="1" outlineLevel="1"/>
    <col min="24" max="16384" width="8.88671875" style="7"/>
  </cols>
  <sheetData>
    <row r="1" spans="1:23" ht="21" x14ac:dyDescent="0.4">
      <c r="A1" s="17" t="s">
        <v>143</v>
      </c>
    </row>
    <row r="2" spans="1:23" ht="21" x14ac:dyDescent="0.4">
      <c r="A2" s="18" t="s">
        <v>444</v>
      </c>
    </row>
    <row r="4" spans="1:23" ht="52.2" customHeight="1" x14ac:dyDescent="0.25">
      <c r="A4" s="62" t="s">
        <v>370</v>
      </c>
      <c r="E4" s="395" t="s">
        <v>445</v>
      </c>
      <c r="F4" s="395"/>
      <c r="G4" s="395"/>
      <c r="H4" s="395"/>
      <c r="I4" s="395"/>
      <c r="O4" s="394"/>
      <c r="P4" s="394"/>
      <c r="Q4" s="394"/>
      <c r="R4" s="394"/>
    </row>
    <row r="5" spans="1:23" ht="53.4" thickBot="1" x14ac:dyDescent="0.3">
      <c r="E5" s="94" t="s">
        <v>146</v>
      </c>
      <c r="F5" s="94" t="s">
        <v>147</v>
      </c>
      <c r="G5" s="94" t="s">
        <v>148</v>
      </c>
      <c r="H5" s="94" t="s">
        <v>149</v>
      </c>
      <c r="I5" s="94" t="s">
        <v>374</v>
      </c>
      <c r="K5" s="154" t="s">
        <v>428</v>
      </c>
      <c r="L5" s="154" t="s">
        <v>376</v>
      </c>
      <c r="M5" s="324" t="s">
        <v>377</v>
      </c>
      <c r="O5" s="94" t="s">
        <v>147</v>
      </c>
      <c r="P5" s="94" t="s">
        <v>148</v>
      </c>
      <c r="Q5" s="94" t="s">
        <v>149</v>
      </c>
      <c r="R5" s="73" t="s">
        <v>446</v>
      </c>
      <c r="U5" s="80" t="s">
        <v>447</v>
      </c>
      <c r="V5" s="290" t="s">
        <v>448</v>
      </c>
      <c r="W5" s="132" t="s">
        <v>449</v>
      </c>
    </row>
    <row r="6" spans="1:23" ht="30" customHeight="1" thickBot="1" x14ac:dyDescent="0.3">
      <c r="B6" s="389" t="s">
        <v>162</v>
      </c>
      <c r="C6" s="389"/>
      <c r="D6" s="389"/>
      <c r="E6" s="49"/>
      <c r="F6" s="49"/>
      <c r="G6" s="49"/>
      <c r="H6" s="49"/>
      <c r="I6" s="54">
        <f>+I7+I116+I225</f>
        <v>717850</v>
      </c>
      <c r="J6" s="50"/>
      <c r="K6" s="54">
        <f>+K7+K116+K225</f>
        <v>133000</v>
      </c>
      <c r="L6" s="54">
        <f>+L7+L32+L49</f>
        <v>22050</v>
      </c>
      <c r="M6" s="325">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39.6" x14ac:dyDescent="0.25">
      <c r="A7" s="93"/>
      <c r="B7" s="51" t="s">
        <v>390</v>
      </c>
      <c r="C7" s="52">
        <v>1</v>
      </c>
      <c r="D7" s="53" t="s">
        <v>388</v>
      </c>
      <c r="E7" s="96"/>
      <c r="F7" s="96"/>
      <c r="G7" s="96"/>
      <c r="H7" s="96"/>
      <c r="I7" s="55">
        <f>+I8+I44+I80</f>
        <v>351150</v>
      </c>
      <c r="J7" s="97"/>
      <c r="K7" s="55">
        <f>+K8+K44+K80</f>
        <v>133000</v>
      </c>
      <c r="L7" s="55">
        <f>+L8+L16+L24</f>
        <v>22050</v>
      </c>
      <c r="M7" s="326">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95" customHeight="1" outlineLevel="1" thickBot="1" x14ac:dyDescent="0.3">
      <c r="A8" s="99"/>
      <c r="B8" s="45" t="s">
        <v>390</v>
      </c>
      <c r="C8" s="45" t="s">
        <v>167</v>
      </c>
      <c r="D8" s="45" t="s">
        <v>168</v>
      </c>
      <c r="E8" s="94"/>
      <c r="F8" s="94"/>
      <c r="G8" s="94"/>
      <c r="H8" s="94"/>
      <c r="I8" s="100">
        <f>+I9+I14+I19+I24+I29+I34+I39</f>
        <v>145050</v>
      </c>
      <c r="J8" s="99"/>
      <c r="K8" s="100">
        <f>+K9+K14+K19+K24+K29+K34+K39</f>
        <v>103000</v>
      </c>
      <c r="L8" s="100">
        <f>+L9+L10+L11+L12+L13+L14+L15</f>
        <v>16550</v>
      </c>
      <c r="M8" s="328">
        <f t="shared" si="0"/>
        <v>0.11409858669424336</v>
      </c>
      <c r="N8" s="99"/>
      <c r="O8" s="94"/>
      <c r="P8" s="94"/>
      <c r="Q8" s="94"/>
      <c r="R8" s="100">
        <f>+R9+R14+R19+R24+R29+R34+R39</f>
        <v>51600</v>
      </c>
      <c r="S8" s="99"/>
      <c r="T8" s="99"/>
      <c r="U8" s="100">
        <f>+U9+U14+U19+U24+U29+U34+U39</f>
        <v>196650</v>
      </c>
      <c r="V8" s="291">
        <f>SUM(V9:V39)</f>
        <v>93650</v>
      </c>
      <c r="W8" s="132">
        <f>+IF(ISERROR(V8/U8),"",V8/U8)</f>
        <v>0.47622679888126113</v>
      </c>
    </row>
    <row r="9" spans="1:23" ht="13.8" hidden="1" outlineLevel="2" thickBot="1" x14ac:dyDescent="0.3">
      <c r="B9" s="101" t="s">
        <v>450</v>
      </c>
      <c r="C9" s="92" t="s">
        <v>169</v>
      </c>
      <c r="D9" s="101" t="s">
        <v>170</v>
      </c>
      <c r="E9" s="102"/>
      <c r="F9" s="103"/>
      <c r="G9" s="104"/>
      <c r="H9" s="104"/>
      <c r="I9" s="105">
        <f>SUM(I10:I13)</f>
        <v>52800</v>
      </c>
      <c r="K9" s="134">
        <v>53000</v>
      </c>
      <c r="L9" s="134">
        <f>+I9-K9</f>
        <v>-200</v>
      </c>
      <c r="M9" s="329">
        <f t="shared" si="0"/>
        <v>-3.787878787878788E-3</v>
      </c>
      <c r="O9" s="103"/>
      <c r="P9" s="104"/>
      <c r="Q9" s="104"/>
      <c r="R9" s="138">
        <f>SUM(R10:R13)</f>
        <v>6600</v>
      </c>
      <c r="U9" s="105">
        <f>+I9+R9</f>
        <v>59400</v>
      </c>
      <c r="V9" s="138">
        <f>+U9-K9</f>
        <v>6400</v>
      </c>
      <c r="W9" s="139">
        <f>+IF(ISERROR(V9/U9),"",V9/U9)</f>
        <v>0.10774410774410774</v>
      </c>
    </row>
    <row r="10" spans="1:23" ht="13.8" hidden="1" outlineLevel="3" thickBot="1" x14ac:dyDescent="0.3">
      <c r="B10" s="106"/>
      <c r="C10" s="107"/>
      <c r="D10" s="106" t="s">
        <v>171</v>
      </c>
      <c r="E10" s="108" t="s">
        <v>14</v>
      </c>
      <c r="F10" s="109">
        <v>24</v>
      </c>
      <c r="G10" s="110">
        <v>3000</v>
      </c>
      <c r="H10" s="111">
        <v>0.15</v>
      </c>
      <c r="I10" s="112">
        <f>+F10*G10*H10</f>
        <v>10800</v>
      </c>
      <c r="K10" s="99"/>
      <c r="L10" s="99"/>
      <c r="M10" s="330"/>
      <c r="O10" s="109">
        <v>3</v>
      </c>
      <c r="P10" s="110">
        <v>3000</v>
      </c>
      <c r="Q10" s="111">
        <v>0.15</v>
      </c>
      <c r="R10" s="112">
        <f>+O10*P10*Q10</f>
        <v>1350</v>
      </c>
      <c r="U10" s="112">
        <f>+I10+R10</f>
        <v>12150</v>
      </c>
      <c r="V10" s="292"/>
      <c r="W10" s="297"/>
    </row>
    <row r="11" spans="1:23" ht="13.8" hidden="1" outlineLevel="3" thickBot="1" x14ac:dyDescent="0.3">
      <c r="B11" s="113"/>
      <c r="C11" s="114"/>
      <c r="D11" s="113" t="s">
        <v>173</v>
      </c>
      <c r="E11" s="115" t="s">
        <v>14</v>
      </c>
      <c r="F11" s="116">
        <v>24</v>
      </c>
      <c r="G11" s="117">
        <v>3500</v>
      </c>
      <c r="H11" s="288">
        <v>0.5</v>
      </c>
      <c r="I11" s="118">
        <f t="shared" ref="I11:I13" si="1">+F11*G11*H11</f>
        <v>42000</v>
      </c>
      <c r="K11" s="99"/>
      <c r="L11" s="99"/>
      <c r="M11" s="330"/>
      <c r="O11" s="116">
        <v>3</v>
      </c>
      <c r="P11" s="117">
        <v>3500</v>
      </c>
      <c r="Q11" s="288">
        <v>0.5</v>
      </c>
      <c r="R11" s="118">
        <f t="shared" ref="R11:R13" si="2">+O11*P11*Q11</f>
        <v>5250</v>
      </c>
      <c r="U11" s="112">
        <f t="shared" ref="U11:U12" si="3">+I11+R11</f>
        <v>47250</v>
      </c>
      <c r="V11" s="292"/>
      <c r="W11" s="297"/>
    </row>
    <row r="12" spans="1:23" ht="13.8" hidden="1" outlineLevel="3" thickBot="1" x14ac:dyDescent="0.3">
      <c r="B12" s="113"/>
      <c r="C12" s="114"/>
      <c r="D12" s="113" t="s">
        <v>259</v>
      </c>
      <c r="E12" s="115"/>
      <c r="F12" s="116"/>
      <c r="G12" s="117"/>
      <c r="H12" s="117"/>
      <c r="I12" s="118">
        <f t="shared" si="1"/>
        <v>0</v>
      </c>
      <c r="K12" s="99"/>
      <c r="L12" s="99"/>
      <c r="M12" s="330"/>
      <c r="O12" s="116"/>
      <c r="P12" s="117"/>
      <c r="Q12" s="117"/>
      <c r="R12" s="118">
        <f t="shared" si="2"/>
        <v>0</v>
      </c>
      <c r="U12" s="112">
        <f t="shared" si="3"/>
        <v>0</v>
      </c>
      <c r="V12" s="292"/>
      <c r="W12" s="297"/>
    </row>
    <row r="13" spans="1:23" ht="13.8" hidden="1" outlineLevel="3" thickBot="1" x14ac:dyDescent="0.3">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8" hidden="1" outlineLevel="2" thickBot="1" x14ac:dyDescent="0.3">
      <c r="B14" s="101" t="s">
        <v>450</v>
      </c>
      <c r="C14" s="92" t="s">
        <v>177</v>
      </c>
      <c r="D14" s="101" t="s">
        <v>178</v>
      </c>
      <c r="E14" s="102"/>
      <c r="F14" s="103"/>
      <c r="G14" s="104"/>
      <c r="H14" s="104"/>
      <c r="I14" s="105">
        <f>SUM(I15:I18)</f>
        <v>26750</v>
      </c>
      <c r="K14" s="134">
        <v>10000</v>
      </c>
      <c r="L14" s="134">
        <f>+I14-K14</f>
        <v>16750</v>
      </c>
      <c r="M14" s="329"/>
      <c r="O14" s="103"/>
      <c r="P14" s="104"/>
      <c r="Q14" s="104"/>
      <c r="R14" s="138">
        <f>SUM(R15:R18)</f>
        <v>0</v>
      </c>
      <c r="U14" s="105">
        <f>+I14+R14</f>
        <v>26750</v>
      </c>
      <c r="V14" s="138">
        <f>+U14-K14</f>
        <v>16750</v>
      </c>
      <c r="W14" s="139">
        <f>+IF(ISERROR(V14/U14),"",V14/U14)</f>
        <v>0.62616822429906538</v>
      </c>
    </row>
    <row r="15" spans="1:23" ht="13.8" hidden="1" outlineLevel="3" thickBot="1" x14ac:dyDescent="0.3">
      <c r="B15" s="106"/>
      <c r="C15" s="107"/>
      <c r="D15" s="106" t="s">
        <v>179</v>
      </c>
      <c r="E15" s="108" t="s">
        <v>17</v>
      </c>
      <c r="F15" s="109">
        <v>5</v>
      </c>
      <c r="G15" s="110">
        <v>35</v>
      </c>
      <c r="H15" s="125">
        <f>5*2</f>
        <v>10</v>
      </c>
      <c r="I15" s="112">
        <f>+F15*G15*H15</f>
        <v>1750</v>
      </c>
      <c r="K15" s="99"/>
      <c r="L15" s="99"/>
      <c r="M15" s="330"/>
      <c r="O15" s="109"/>
      <c r="P15" s="110"/>
      <c r="Q15" s="125"/>
      <c r="R15" s="112"/>
      <c r="U15" s="112">
        <f t="shared" ref="U15:U18" si="4">+I15+R15</f>
        <v>1750</v>
      </c>
      <c r="V15" s="292"/>
      <c r="W15" s="297" t="str">
        <f t="shared" ref="W15:W73" si="5">IF(ISERROR(+V15/Q15)," ",(+V15/Q15))</f>
        <v xml:space="preserve"> </v>
      </c>
    </row>
    <row r="16" spans="1:23" ht="13.8" hidden="1" outlineLevel="3" thickBot="1" x14ac:dyDescent="0.3">
      <c r="B16" s="113"/>
      <c r="C16" s="114"/>
      <c r="D16" s="113" t="s">
        <v>181</v>
      </c>
      <c r="E16" s="115" t="s">
        <v>451</v>
      </c>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8" hidden="1" outlineLevel="3" thickBot="1" x14ac:dyDescent="0.3">
      <c r="B17" s="113"/>
      <c r="C17" s="114"/>
      <c r="D17" s="113" t="s">
        <v>183</v>
      </c>
      <c r="E17" s="115" t="s">
        <v>451</v>
      </c>
      <c r="F17" s="116">
        <v>5</v>
      </c>
      <c r="G17" s="117">
        <v>100</v>
      </c>
      <c r="H17" s="116">
        <f>5*2</f>
        <v>10</v>
      </c>
      <c r="I17" s="118">
        <f t="shared" si="6"/>
        <v>5000</v>
      </c>
      <c r="K17" s="99"/>
      <c r="L17" s="99"/>
      <c r="M17" s="330"/>
      <c r="O17" s="116"/>
      <c r="P17" s="117"/>
      <c r="Q17" s="116"/>
      <c r="R17" s="118"/>
      <c r="U17" s="112">
        <f t="shared" si="4"/>
        <v>5000</v>
      </c>
      <c r="V17" s="292"/>
      <c r="W17" s="297" t="str">
        <f t="shared" si="5"/>
        <v xml:space="preserve"> </v>
      </c>
    </row>
    <row r="18" spans="2:23" ht="13.8" hidden="1" outlineLevel="3" thickBot="1" x14ac:dyDescent="0.3">
      <c r="B18" s="119"/>
      <c r="C18" s="120"/>
      <c r="D18" s="119" t="s">
        <v>185</v>
      </c>
      <c r="E18" s="121" t="s">
        <v>451</v>
      </c>
      <c r="F18" s="122">
        <v>2</v>
      </c>
      <c r="G18" s="123">
        <v>1000</v>
      </c>
      <c r="H18" s="122">
        <f>5*2</f>
        <v>10</v>
      </c>
      <c r="I18" s="124">
        <f t="shared" si="6"/>
        <v>20000</v>
      </c>
      <c r="K18" s="99"/>
      <c r="L18" s="99"/>
      <c r="M18" s="330"/>
      <c r="O18" s="122"/>
      <c r="P18" s="123"/>
      <c r="Q18" s="122"/>
      <c r="R18" s="124"/>
      <c r="U18" s="112">
        <f t="shared" si="4"/>
        <v>20000</v>
      </c>
      <c r="V18" s="292"/>
      <c r="W18" s="297" t="str">
        <f t="shared" si="5"/>
        <v xml:space="preserve"> </v>
      </c>
    </row>
    <row r="19" spans="2:23" hidden="1" outlineLevel="2" x14ac:dyDescent="0.25">
      <c r="B19" s="101" t="s">
        <v>450</v>
      </c>
      <c r="C19" s="92" t="s">
        <v>186</v>
      </c>
      <c r="D19" s="101" t="s">
        <v>187</v>
      </c>
      <c r="E19" s="102"/>
      <c r="F19" s="103"/>
      <c r="G19" s="104"/>
      <c r="H19" s="104"/>
      <c r="I19" s="105">
        <f>SUM(I20:I23)</f>
        <v>20000</v>
      </c>
      <c r="K19" s="134">
        <v>10000</v>
      </c>
      <c r="L19" s="134">
        <f>+I19-K19</f>
        <v>10000</v>
      </c>
      <c r="M19" s="329">
        <f t="shared" si="0"/>
        <v>0.5</v>
      </c>
      <c r="O19" s="103"/>
      <c r="P19" s="104"/>
      <c r="Q19" s="104"/>
      <c r="R19" s="138">
        <f>SUM(R20:R23)</f>
        <v>5000</v>
      </c>
      <c r="U19" s="105">
        <f>+I19+R19</f>
        <v>25000</v>
      </c>
      <c r="V19" s="138">
        <f>+U19-K19</f>
        <v>15000</v>
      </c>
      <c r="W19" s="139">
        <f>+IF(ISERROR(V19/U19),"",V19/U19)</f>
        <v>0.6</v>
      </c>
    </row>
    <row r="20" spans="2:23" ht="13.8" hidden="1" outlineLevel="3" thickBot="1" x14ac:dyDescent="0.3">
      <c r="B20" s="106"/>
      <c r="C20" s="107"/>
      <c r="D20" s="106" t="s">
        <v>188</v>
      </c>
      <c r="E20" s="108" t="s">
        <v>9</v>
      </c>
      <c r="F20" s="109">
        <v>20</v>
      </c>
      <c r="G20" s="110">
        <v>1000</v>
      </c>
      <c r="H20" s="111">
        <v>1</v>
      </c>
      <c r="I20" s="112">
        <f t="shared" si="6"/>
        <v>20000</v>
      </c>
      <c r="K20" s="99"/>
      <c r="L20" s="99"/>
      <c r="M20" s="330"/>
      <c r="O20" s="109">
        <v>5</v>
      </c>
      <c r="P20" s="110">
        <v>1000</v>
      </c>
      <c r="Q20" s="111"/>
      <c r="R20" s="112">
        <f>+O20*P20</f>
        <v>5000</v>
      </c>
      <c r="U20" s="112">
        <f t="shared" ref="U20:U23" si="7">+I20+R20</f>
        <v>25000</v>
      </c>
      <c r="V20" s="292"/>
      <c r="W20" s="297" t="str">
        <f t="shared" si="5"/>
        <v xml:space="preserve"> </v>
      </c>
    </row>
    <row r="21" spans="2:23" ht="13.8" hidden="1" outlineLevel="3" thickBot="1" x14ac:dyDescent="0.3">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8" hidden="1" outlineLevel="3" thickBot="1" x14ac:dyDescent="0.3">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8" hidden="1" outlineLevel="3" thickBot="1" x14ac:dyDescent="0.3">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8" hidden="1" outlineLevel="2" thickBot="1" x14ac:dyDescent="0.3">
      <c r="B24" s="101" t="s">
        <v>450</v>
      </c>
      <c r="C24" s="92" t="s">
        <v>192</v>
      </c>
      <c r="D24" s="101" t="s">
        <v>193</v>
      </c>
      <c r="E24" s="102"/>
      <c r="F24" s="103"/>
      <c r="G24" s="104"/>
      <c r="H24" s="104"/>
      <c r="I24" s="105">
        <f>SUM(I25:I28)</f>
        <v>10500</v>
      </c>
      <c r="K24" s="134">
        <v>5000</v>
      </c>
      <c r="L24" s="134">
        <f>+I24-K24</f>
        <v>5500</v>
      </c>
      <c r="M24" s="329">
        <f t="shared" si="0"/>
        <v>0.52380952380952384</v>
      </c>
      <c r="O24" s="103"/>
      <c r="P24" s="104"/>
      <c r="Q24" s="104"/>
      <c r="R24" s="138">
        <f>SUM(R25:R28)</f>
        <v>0</v>
      </c>
      <c r="U24" s="105">
        <f>+I24+R24</f>
        <v>10500</v>
      </c>
      <c r="V24" s="138">
        <f>+U24-K24</f>
        <v>5500</v>
      </c>
      <c r="W24" s="139">
        <f>+IF(ISERROR(V24/U24),"",V24/U24)</f>
        <v>0.52380952380952384</v>
      </c>
    </row>
    <row r="25" spans="2:23" ht="13.8" hidden="1" outlineLevel="3" thickBot="1" x14ac:dyDescent="0.3">
      <c r="B25" s="106"/>
      <c r="C25" s="107"/>
      <c r="D25" s="106" t="s">
        <v>194</v>
      </c>
      <c r="E25" s="108" t="s">
        <v>17</v>
      </c>
      <c r="F25" s="109">
        <v>5</v>
      </c>
      <c r="G25" s="110">
        <v>30</v>
      </c>
      <c r="H25" s="125">
        <v>50</v>
      </c>
      <c r="I25" s="112">
        <f t="shared" si="6"/>
        <v>7500</v>
      </c>
      <c r="K25" s="99"/>
      <c r="L25" s="99"/>
      <c r="M25" s="330"/>
      <c r="O25" s="109"/>
      <c r="P25" s="110"/>
      <c r="Q25" s="125"/>
      <c r="R25" s="118">
        <f t="shared" ref="R25:R28" si="9">+O25*P25*Q25</f>
        <v>0</v>
      </c>
      <c r="U25" s="112">
        <f t="shared" ref="U25:U28" si="10">+I25+R25</f>
        <v>7500</v>
      </c>
      <c r="V25" s="292"/>
      <c r="W25" s="297" t="str">
        <f t="shared" si="5"/>
        <v xml:space="preserve"> </v>
      </c>
    </row>
    <row r="26" spans="2:23" ht="13.8" hidden="1" outlineLevel="3" thickBot="1" x14ac:dyDescent="0.3">
      <c r="B26" s="113"/>
      <c r="C26" s="114"/>
      <c r="D26" s="113" t="s">
        <v>452</v>
      </c>
      <c r="E26" s="115" t="s">
        <v>17</v>
      </c>
      <c r="F26" s="116">
        <v>3</v>
      </c>
      <c r="G26" s="117">
        <v>250</v>
      </c>
      <c r="H26" s="116">
        <v>4</v>
      </c>
      <c r="I26" s="118">
        <f t="shared" si="6"/>
        <v>3000</v>
      </c>
      <c r="K26" s="99"/>
      <c r="L26" s="99"/>
      <c r="M26" s="330"/>
      <c r="O26" s="116"/>
      <c r="P26" s="117"/>
      <c r="Q26" s="116"/>
      <c r="R26" s="118">
        <f t="shared" si="9"/>
        <v>0</v>
      </c>
      <c r="U26" s="112">
        <f t="shared" si="10"/>
        <v>3000</v>
      </c>
      <c r="V26" s="292"/>
      <c r="W26" s="297" t="str">
        <f t="shared" si="5"/>
        <v xml:space="preserve"> </v>
      </c>
    </row>
    <row r="27" spans="2:23" ht="13.8" hidden="1" outlineLevel="3" thickBot="1" x14ac:dyDescent="0.3">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8" hidden="1" outlineLevel="3" thickBot="1" x14ac:dyDescent="0.3">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8" hidden="1" outlineLevel="2" thickBot="1" x14ac:dyDescent="0.3">
      <c r="B29" s="101" t="s">
        <v>450</v>
      </c>
      <c r="C29" s="92" t="s">
        <v>202</v>
      </c>
      <c r="D29" s="101" t="s">
        <v>198</v>
      </c>
      <c r="E29" s="102"/>
      <c r="F29" s="103"/>
      <c r="G29" s="104"/>
      <c r="H29" s="104"/>
      <c r="I29" s="105">
        <f>SUM(I30:I33)</f>
        <v>25000</v>
      </c>
      <c r="K29" s="134">
        <v>25000</v>
      </c>
      <c r="L29" s="134">
        <f>+I29-K29</f>
        <v>0</v>
      </c>
      <c r="M29" s="329">
        <f t="shared" si="0"/>
        <v>0</v>
      </c>
      <c r="O29" s="103"/>
      <c r="P29" s="104"/>
      <c r="Q29" s="104"/>
      <c r="R29" s="138">
        <f>SUM(R30:R33)</f>
        <v>40000</v>
      </c>
      <c r="U29" s="105">
        <f>+I29+R29</f>
        <v>65000</v>
      </c>
      <c r="V29" s="138">
        <f>+U29-K29</f>
        <v>40000</v>
      </c>
      <c r="W29" s="139">
        <f>+IF(ISERROR(V29/U29),"",V29/U29)</f>
        <v>0.61538461538461542</v>
      </c>
    </row>
    <row r="30" spans="2:23" ht="27" hidden="1" outlineLevel="3" thickBot="1" x14ac:dyDescent="0.3">
      <c r="B30" s="106"/>
      <c r="C30" s="107"/>
      <c r="D30" s="106" t="s">
        <v>199</v>
      </c>
      <c r="E30" s="108" t="s">
        <v>451</v>
      </c>
      <c r="F30" s="109">
        <v>10</v>
      </c>
      <c r="G30" s="110">
        <v>2500</v>
      </c>
      <c r="H30" s="111"/>
      <c r="I30" s="112">
        <f>+F30*G30</f>
        <v>25000</v>
      </c>
      <c r="K30" s="99"/>
      <c r="L30" s="99"/>
      <c r="M30" s="330"/>
      <c r="O30" s="109"/>
      <c r="P30" s="110"/>
      <c r="Q30" s="111"/>
      <c r="R30" s="112">
        <f t="shared" ref="R30:R33" si="11">+O30*P30</f>
        <v>0</v>
      </c>
      <c r="U30" s="112">
        <f t="shared" ref="U30:U33" si="12">+I30+R30</f>
        <v>25000</v>
      </c>
      <c r="V30" s="292"/>
      <c r="W30" s="297" t="str">
        <f t="shared" si="5"/>
        <v xml:space="preserve"> </v>
      </c>
    </row>
    <row r="31" spans="2:23" ht="13.8" hidden="1" outlineLevel="3" thickBot="1" x14ac:dyDescent="0.3">
      <c r="B31" s="113"/>
      <c r="C31" s="114"/>
      <c r="D31" s="113" t="s">
        <v>453</v>
      </c>
      <c r="E31" s="115" t="s">
        <v>451</v>
      </c>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8" hidden="1" outlineLevel="3" thickBot="1" x14ac:dyDescent="0.3">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8" hidden="1" outlineLevel="3" thickBot="1" x14ac:dyDescent="0.3">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8" hidden="1" outlineLevel="2" thickBot="1" x14ac:dyDescent="0.3">
      <c r="B34" s="101" t="s">
        <v>450</v>
      </c>
      <c r="C34" s="92" t="s">
        <v>206</v>
      </c>
      <c r="D34" s="101" t="s">
        <v>203</v>
      </c>
      <c r="E34" s="102"/>
      <c r="F34" s="103"/>
      <c r="G34" s="104"/>
      <c r="H34" s="104"/>
      <c r="I34" s="105">
        <f>SUM(I35:I38)</f>
        <v>10000</v>
      </c>
      <c r="K34" s="134">
        <v>0</v>
      </c>
      <c r="L34" s="134">
        <f>+I34-K34</f>
        <v>10000</v>
      </c>
      <c r="M34" s="329">
        <f t="shared" si="0"/>
        <v>1</v>
      </c>
      <c r="O34" s="103"/>
      <c r="P34" s="104"/>
      <c r="Q34" s="104"/>
      <c r="R34" s="138">
        <f>SUM(R35:R38)</f>
        <v>0</v>
      </c>
      <c r="U34" s="105">
        <f>+I34+R34</f>
        <v>10000</v>
      </c>
      <c r="V34" s="138">
        <f>+U34-K34</f>
        <v>10000</v>
      </c>
      <c r="W34" s="139">
        <f>+IF(ISERROR(V34/U34),"",V34/U34)</f>
        <v>1</v>
      </c>
    </row>
    <row r="35" spans="2:23" ht="13.8" hidden="1" outlineLevel="3" thickBot="1" x14ac:dyDescent="0.3">
      <c r="B35" s="106"/>
      <c r="C35" s="107"/>
      <c r="D35" s="106" t="s">
        <v>454</v>
      </c>
      <c r="E35" s="108" t="s">
        <v>451</v>
      </c>
      <c r="F35" s="109">
        <v>1</v>
      </c>
      <c r="G35" s="110">
        <v>10000</v>
      </c>
      <c r="H35" s="111"/>
      <c r="I35" s="112">
        <f t="shared" si="13"/>
        <v>10000</v>
      </c>
      <c r="K35" s="99"/>
      <c r="L35" s="99"/>
      <c r="M35" s="330"/>
      <c r="O35" s="109"/>
      <c r="P35" s="110"/>
      <c r="Q35" s="111"/>
      <c r="R35" s="112">
        <f t="shared" ref="R35:R38" si="14">+O35*P35</f>
        <v>0</v>
      </c>
      <c r="U35" s="112">
        <f t="shared" ref="U35:U38" si="15">+I35+R35</f>
        <v>10000</v>
      </c>
      <c r="V35" s="292"/>
      <c r="W35" s="297" t="str">
        <f t="shared" si="5"/>
        <v xml:space="preserve"> </v>
      </c>
    </row>
    <row r="36" spans="2:23" ht="13.8" hidden="1" outlineLevel="3" thickBot="1" x14ac:dyDescent="0.3">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8" hidden="1" outlineLevel="3" thickBot="1" x14ac:dyDescent="0.3">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8" hidden="1" outlineLevel="3" thickBot="1" x14ac:dyDescent="0.3">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8" hidden="1" outlineLevel="2" thickBot="1" x14ac:dyDescent="0.3">
      <c r="B39" s="101" t="s">
        <v>450</v>
      </c>
      <c r="C39" s="92" t="s">
        <v>389</v>
      </c>
      <c r="D39" s="101" t="s">
        <v>207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8" hidden="1" outlineLevel="3" thickBot="1" x14ac:dyDescent="0.3">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8" hidden="1" outlineLevel="3" thickBot="1" x14ac:dyDescent="0.3">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8" hidden="1" outlineLevel="3" thickBot="1" x14ac:dyDescent="0.3">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8" hidden="1" outlineLevel="3" thickBot="1" x14ac:dyDescent="0.3">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4.4" outlineLevel="1" collapsed="1" thickBot="1" x14ac:dyDescent="0.3">
      <c r="B44" s="45" t="s">
        <v>390</v>
      </c>
      <c r="C44" s="45" t="s">
        <v>167</v>
      </c>
      <c r="D44" s="45" t="s">
        <v>168</v>
      </c>
      <c r="E44" s="94"/>
      <c r="F44" s="94"/>
      <c r="G44" s="94"/>
      <c r="H44" s="94"/>
      <c r="I44" s="100">
        <f>+I45+I50+I55+I60+I65+I70+I75</f>
        <v>103050</v>
      </c>
      <c r="K44" s="100">
        <f>+K45+K50+K55+K60+K65+K70+K75</f>
        <v>30000</v>
      </c>
      <c r="L44" s="100">
        <f t="shared" ref="L44" si="17">+I44-K44</f>
        <v>73050</v>
      </c>
      <c r="M44" s="328">
        <f t="shared" si="0"/>
        <v>0.70887918486171764</v>
      </c>
      <c r="O44" s="94"/>
      <c r="P44" s="94"/>
      <c r="Q44" s="94"/>
      <c r="R44" s="100">
        <f>+R45+R50+R55+R60+R65+R70+R75</f>
        <v>5000</v>
      </c>
      <c r="U44" s="100">
        <f>+U45+U50+U55+U60+U65+U70+U75</f>
        <v>108050</v>
      </c>
      <c r="V44" s="291">
        <f>SUM(V45:V75)</f>
        <v>78050</v>
      </c>
      <c r="W44" s="132">
        <f>+IF(ISERROR(V44/U44),"",V44/U44)</f>
        <v>0.72235076353540029</v>
      </c>
    </row>
    <row r="45" spans="2:23" ht="13.8" hidden="1" outlineLevel="2" thickBot="1" x14ac:dyDescent="0.3">
      <c r="B45" s="101" t="s">
        <v>450</v>
      </c>
      <c r="C45" s="92" t="s">
        <v>169</v>
      </c>
      <c r="D45" s="101" t="s">
        <v>170</v>
      </c>
      <c r="E45" s="102"/>
      <c r="F45" s="103"/>
      <c r="G45" s="104"/>
      <c r="H45" s="104"/>
      <c r="I45" s="105">
        <f>SUM(I46:I49)</f>
        <v>10800</v>
      </c>
      <c r="K45" s="134"/>
      <c r="L45" s="134">
        <f>+I45-K45</f>
        <v>10800</v>
      </c>
      <c r="M45" s="329">
        <f t="shared" si="0"/>
        <v>1</v>
      </c>
      <c r="O45" s="103"/>
      <c r="P45" s="104"/>
      <c r="Q45" s="104"/>
      <c r="R45" s="138">
        <f>SUM(R46:R49)</f>
        <v>0</v>
      </c>
      <c r="U45" s="105">
        <f>+I45+R45</f>
        <v>10800</v>
      </c>
      <c r="V45" s="138">
        <f>+U45-K45</f>
        <v>10800</v>
      </c>
      <c r="W45" s="139">
        <f>+IF(ISERROR(V45/U45),"",V45/U45)</f>
        <v>1</v>
      </c>
    </row>
    <row r="46" spans="2:23" ht="13.8" hidden="1" outlineLevel="3" thickBot="1" x14ac:dyDescent="0.3">
      <c r="B46" s="106"/>
      <c r="C46" s="107"/>
      <c r="D46" s="106" t="s">
        <v>171</v>
      </c>
      <c r="E46" s="108" t="s">
        <v>14</v>
      </c>
      <c r="F46" s="109">
        <v>24</v>
      </c>
      <c r="G46" s="110">
        <v>3000</v>
      </c>
      <c r="H46" s="111">
        <v>0.15</v>
      </c>
      <c r="I46" s="112">
        <f>+F46*G46*H46</f>
        <v>10800</v>
      </c>
      <c r="K46" s="99"/>
      <c r="L46" s="99"/>
      <c r="M46" s="330"/>
      <c r="O46" s="109"/>
      <c r="P46" s="110"/>
      <c r="Q46" s="111"/>
      <c r="R46" s="112">
        <f>+O46*P46*Q46</f>
        <v>0</v>
      </c>
      <c r="U46" s="112">
        <f t="shared" ref="U46:U49" si="18">+I46+R46</f>
        <v>10800</v>
      </c>
      <c r="V46" s="138"/>
      <c r="W46" s="139" t="str">
        <f t="shared" si="5"/>
        <v xml:space="preserve"> </v>
      </c>
    </row>
    <row r="47" spans="2:23" ht="13.8" hidden="1" outlineLevel="3" thickBot="1" x14ac:dyDescent="0.3">
      <c r="B47" s="113"/>
      <c r="C47" s="114"/>
      <c r="D47" s="113" t="s">
        <v>173</v>
      </c>
      <c r="E47" s="115" t="s">
        <v>14</v>
      </c>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8" hidden="1" outlineLevel="3" thickBot="1" x14ac:dyDescent="0.3">
      <c r="B48" s="113"/>
      <c r="C48" s="114"/>
      <c r="D48" s="113" t="s">
        <v>259</v>
      </c>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8" hidden="1" outlineLevel="3" thickBot="1" x14ac:dyDescent="0.3">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8" hidden="1" outlineLevel="2" thickBot="1" x14ac:dyDescent="0.3">
      <c r="B50" s="101" t="s">
        <v>450</v>
      </c>
      <c r="C50" s="92" t="s">
        <v>177</v>
      </c>
      <c r="D50" s="101" t="s">
        <v>178</v>
      </c>
      <c r="E50" s="102"/>
      <c r="F50" s="103"/>
      <c r="G50" s="104"/>
      <c r="H50" s="104"/>
      <c r="I50" s="105">
        <f>SUM(I51:I54)</f>
        <v>26750</v>
      </c>
      <c r="K50" s="134">
        <v>30000</v>
      </c>
      <c r="L50" s="134">
        <f>+I50-K50</f>
        <v>-3250</v>
      </c>
      <c r="M50" s="329">
        <f t="shared" si="0"/>
        <v>-0.12149532710280374</v>
      </c>
      <c r="O50" s="103"/>
      <c r="P50" s="104"/>
      <c r="Q50" s="104"/>
      <c r="R50" s="138">
        <v>5000</v>
      </c>
      <c r="U50" s="105">
        <f>+I50+R50</f>
        <v>31750</v>
      </c>
      <c r="V50" s="138">
        <f>+U50-K50</f>
        <v>1750</v>
      </c>
      <c r="W50" s="139">
        <f>+IF(ISERROR(V50/U50),"",V50/U50)</f>
        <v>5.5118110236220472E-2</v>
      </c>
    </row>
    <row r="51" spans="2:23" ht="13.8" hidden="1" outlineLevel="3" thickBot="1" x14ac:dyDescent="0.3">
      <c r="B51" s="106"/>
      <c r="C51" s="107"/>
      <c r="D51" s="106" t="s">
        <v>179</v>
      </c>
      <c r="E51" s="108" t="s">
        <v>17</v>
      </c>
      <c r="F51" s="109">
        <v>5</v>
      </c>
      <c r="G51" s="110">
        <v>35</v>
      </c>
      <c r="H51" s="125">
        <f>5*2</f>
        <v>10</v>
      </c>
      <c r="I51" s="112">
        <f>+F51*G51*H51</f>
        <v>1750</v>
      </c>
      <c r="K51" s="99"/>
      <c r="L51" s="99"/>
      <c r="M51" s="330"/>
      <c r="O51" s="109"/>
      <c r="P51" s="110"/>
      <c r="Q51" s="125"/>
      <c r="R51" s="112">
        <f>+O51*P51*Q51</f>
        <v>0</v>
      </c>
      <c r="U51" s="112">
        <f t="shared" ref="U51:U79" si="21">+I51+R51</f>
        <v>1750</v>
      </c>
      <c r="V51" s="138"/>
      <c r="W51" s="139" t="str">
        <f t="shared" si="5"/>
        <v xml:space="preserve"> </v>
      </c>
    </row>
    <row r="52" spans="2:23" ht="13.8" hidden="1" outlineLevel="3" thickBot="1" x14ac:dyDescent="0.3">
      <c r="B52" s="113"/>
      <c r="C52" s="114"/>
      <c r="D52" s="113" t="s">
        <v>181</v>
      </c>
      <c r="E52" s="115" t="s">
        <v>451</v>
      </c>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8" hidden="1" outlineLevel="3" thickBot="1" x14ac:dyDescent="0.3">
      <c r="B53" s="113"/>
      <c r="C53" s="114"/>
      <c r="D53" s="113" t="s">
        <v>183</v>
      </c>
      <c r="E53" s="115" t="s">
        <v>451</v>
      </c>
      <c r="F53" s="116">
        <v>5</v>
      </c>
      <c r="G53" s="117">
        <v>100</v>
      </c>
      <c r="H53" s="116">
        <f>5*2</f>
        <v>10</v>
      </c>
      <c r="I53" s="118">
        <f t="shared" si="22"/>
        <v>5000</v>
      </c>
      <c r="K53" s="99"/>
      <c r="L53" s="99"/>
      <c r="M53" s="330"/>
      <c r="O53" s="116"/>
      <c r="P53" s="117"/>
      <c r="Q53" s="116"/>
      <c r="R53" s="118">
        <f t="shared" si="23"/>
        <v>0</v>
      </c>
      <c r="U53" s="112">
        <f t="shared" si="21"/>
        <v>5000</v>
      </c>
      <c r="V53" s="138"/>
      <c r="W53" s="139" t="str">
        <f t="shared" si="5"/>
        <v xml:space="preserve"> </v>
      </c>
    </row>
    <row r="54" spans="2:23" ht="13.8" hidden="1" outlineLevel="3" thickBot="1" x14ac:dyDescent="0.3">
      <c r="B54" s="119"/>
      <c r="C54" s="120"/>
      <c r="D54" s="119" t="s">
        <v>185</v>
      </c>
      <c r="E54" s="121" t="s">
        <v>451</v>
      </c>
      <c r="F54" s="122">
        <v>2</v>
      </c>
      <c r="G54" s="123">
        <v>1000</v>
      </c>
      <c r="H54" s="122">
        <f>5*2</f>
        <v>10</v>
      </c>
      <c r="I54" s="124">
        <f t="shared" si="22"/>
        <v>20000</v>
      </c>
      <c r="K54" s="99"/>
      <c r="L54" s="99"/>
      <c r="M54" s="330"/>
      <c r="O54" s="122"/>
      <c r="P54" s="123"/>
      <c r="Q54" s="122"/>
      <c r="R54" s="124">
        <f t="shared" si="23"/>
        <v>0</v>
      </c>
      <c r="U54" s="112">
        <f t="shared" si="21"/>
        <v>20000</v>
      </c>
      <c r="V54" s="138"/>
      <c r="W54" s="139" t="str">
        <f t="shared" si="5"/>
        <v xml:space="preserve"> </v>
      </c>
    </row>
    <row r="55" spans="2:23" hidden="1" outlineLevel="2" x14ac:dyDescent="0.25">
      <c r="B55" s="101" t="s">
        <v>450</v>
      </c>
      <c r="C55" s="92" t="s">
        <v>186</v>
      </c>
      <c r="D55" s="101" t="s">
        <v>187</v>
      </c>
      <c r="E55" s="102"/>
      <c r="F55" s="103"/>
      <c r="G55" s="104"/>
      <c r="H55" s="104"/>
      <c r="I55" s="105">
        <f>SUM(I56:I59)</f>
        <v>20000</v>
      </c>
      <c r="K55" s="134"/>
      <c r="L55" s="134">
        <f>+I55-K55</f>
        <v>20000</v>
      </c>
      <c r="M55" s="329">
        <f t="shared" si="0"/>
        <v>1</v>
      </c>
      <c r="O55" s="103"/>
      <c r="P55" s="104"/>
      <c r="Q55" s="104"/>
      <c r="R55" s="138">
        <f>SUM(R56:R59)</f>
        <v>0</v>
      </c>
      <c r="U55" s="105">
        <f>+I55+R55</f>
        <v>20000</v>
      </c>
      <c r="V55" s="138">
        <f>+U55-K55</f>
        <v>20000</v>
      </c>
      <c r="W55" s="139">
        <f>+IF(ISERROR(V55/U55),"",V55/U55)</f>
        <v>1</v>
      </c>
    </row>
    <row r="56" spans="2:23" ht="13.8" hidden="1" outlineLevel="3" thickBot="1" x14ac:dyDescent="0.3">
      <c r="B56" s="106"/>
      <c r="C56" s="107"/>
      <c r="D56" s="106" t="s">
        <v>188</v>
      </c>
      <c r="E56" s="108" t="s">
        <v>9</v>
      </c>
      <c r="F56" s="109">
        <v>20</v>
      </c>
      <c r="G56" s="110">
        <v>1000</v>
      </c>
      <c r="H56" s="111">
        <v>1</v>
      </c>
      <c r="I56" s="112">
        <f t="shared" ref="I56:I59" si="24">+F56*G56*H56</f>
        <v>20000</v>
      </c>
      <c r="K56" s="99"/>
      <c r="L56" s="99"/>
      <c r="M56" s="330"/>
      <c r="O56" s="109"/>
      <c r="P56" s="110"/>
      <c r="Q56" s="111"/>
      <c r="R56" s="112">
        <f t="shared" ref="R56:R59" si="25">+O56*P56*Q56</f>
        <v>0</v>
      </c>
      <c r="U56" s="112">
        <f t="shared" si="21"/>
        <v>20000</v>
      </c>
      <c r="V56" s="138"/>
      <c r="W56" s="139" t="str">
        <f t="shared" si="5"/>
        <v xml:space="preserve"> </v>
      </c>
    </row>
    <row r="57" spans="2:23" ht="13.8" hidden="1" outlineLevel="3" thickBot="1" x14ac:dyDescent="0.3">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8" hidden="1" outlineLevel="3" thickBot="1" x14ac:dyDescent="0.3">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8" hidden="1" outlineLevel="3" thickBot="1" x14ac:dyDescent="0.3">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8" hidden="1" outlineLevel="2" thickBot="1" x14ac:dyDescent="0.3">
      <c r="B60" s="101" t="s">
        <v>450</v>
      </c>
      <c r="C60" s="92" t="s">
        <v>192</v>
      </c>
      <c r="D60" s="101" t="s">
        <v>193</v>
      </c>
      <c r="E60" s="102"/>
      <c r="F60" s="103"/>
      <c r="G60" s="104"/>
      <c r="H60" s="104"/>
      <c r="I60" s="105">
        <f>SUM(I61:I64)</f>
        <v>10500</v>
      </c>
      <c r="K60" s="134"/>
      <c r="L60" s="134">
        <f>+I60-K60</f>
        <v>10500</v>
      </c>
      <c r="M60" s="329">
        <f t="shared" si="0"/>
        <v>1</v>
      </c>
      <c r="O60" s="103"/>
      <c r="P60" s="104"/>
      <c r="Q60" s="104"/>
      <c r="R60" s="138">
        <f>SUM(R61:R64)</f>
        <v>0</v>
      </c>
      <c r="U60" s="105">
        <f>+I60+R60</f>
        <v>10500</v>
      </c>
      <c r="V60" s="138">
        <f>+U60-K60</f>
        <v>10500</v>
      </c>
      <c r="W60" s="139">
        <f>+IF(ISERROR(V60/U60),"",V60/U60)</f>
        <v>1</v>
      </c>
    </row>
    <row r="61" spans="2:23" ht="13.8" hidden="1" outlineLevel="3" thickBot="1" x14ac:dyDescent="0.3">
      <c r="B61" s="106"/>
      <c r="C61" s="107"/>
      <c r="D61" s="106" t="s">
        <v>194</v>
      </c>
      <c r="E61" s="108" t="s">
        <v>17</v>
      </c>
      <c r="F61" s="109">
        <v>5</v>
      </c>
      <c r="G61" s="110">
        <v>30</v>
      </c>
      <c r="H61" s="125">
        <v>50</v>
      </c>
      <c r="I61" s="112">
        <f t="shared" ref="I61:I64" si="26">+F61*G61*H61</f>
        <v>7500</v>
      </c>
      <c r="K61" s="99"/>
      <c r="L61" s="99"/>
      <c r="M61" s="330"/>
      <c r="O61" s="109"/>
      <c r="P61" s="110"/>
      <c r="Q61" s="125"/>
      <c r="R61" s="112">
        <f t="shared" ref="R61:R64" si="27">+O61*P61*Q61</f>
        <v>0</v>
      </c>
      <c r="U61" s="112">
        <f t="shared" si="21"/>
        <v>7500</v>
      </c>
      <c r="V61" s="138"/>
      <c r="W61" s="139" t="str">
        <f t="shared" si="5"/>
        <v xml:space="preserve"> </v>
      </c>
    </row>
    <row r="62" spans="2:23" ht="13.8" hidden="1" outlineLevel="3" thickBot="1" x14ac:dyDescent="0.3">
      <c r="B62" s="113"/>
      <c r="C62" s="114"/>
      <c r="D62" s="113" t="s">
        <v>452</v>
      </c>
      <c r="E62" s="115" t="s">
        <v>17</v>
      </c>
      <c r="F62" s="116">
        <v>3</v>
      </c>
      <c r="G62" s="117">
        <v>250</v>
      </c>
      <c r="H62" s="116">
        <v>4</v>
      </c>
      <c r="I62" s="118">
        <f t="shared" si="26"/>
        <v>3000</v>
      </c>
      <c r="K62" s="99"/>
      <c r="L62" s="99"/>
      <c r="M62" s="330"/>
      <c r="O62" s="116"/>
      <c r="P62" s="117"/>
      <c r="Q62" s="116"/>
      <c r="R62" s="118">
        <f t="shared" si="27"/>
        <v>0</v>
      </c>
      <c r="U62" s="112">
        <f t="shared" si="21"/>
        <v>3000</v>
      </c>
      <c r="V62" s="138"/>
      <c r="W62" s="139" t="str">
        <f t="shared" si="5"/>
        <v xml:space="preserve"> </v>
      </c>
    </row>
    <row r="63" spans="2:23" ht="13.8" hidden="1" outlineLevel="3" thickBot="1" x14ac:dyDescent="0.3">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8" hidden="1" outlineLevel="3" thickBot="1" x14ac:dyDescent="0.3">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8" hidden="1" outlineLevel="2" thickBot="1" x14ac:dyDescent="0.3">
      <c r="B65" s="101" t="s">
        <v>450</v>
      </c>
      <c r="C65" s="92" t="s">
        <v>202</v>
      </c>
      <c r="D65" s="101" t="s">
        <v>198</v>
      </c>
      <c r="E65" s="102"/>
      <c r="F65" s="103"/>
      <c r="G65" s="104"/>
      <c r="H65" s="104"/>
      <c r="I65" s="105">
        <f>SUM(I66:I69)</f>
        <v>25000</v>
      </c>
      <c r="K65" s="134"/>
      <c r="L65" s="134">
        <f>+I65-K65</f>
        <v>25000</v>
      </c>
      <c r="M65" s="329">
        <f t="shared" si="0"/>
        <v>1</v>
      </c>
      <c r="O65" s="103"/>
      <c r="P65" s="104"/>
      <c r="Q65" s="104"/>
      <c r="R65" s="138">
        <f>SUM(R66:R69)</f>
        <v>0</v>
      </c>
      <c r="U65" s="105">
        <f>+I65+R65</f>
        <v>25000</v>
      </c>
      <c r="V65" s="138">
        <f>+U65-K65</f>
        <v>25000</v>
      </c>
      <c r="W65" s="139">
        <f>+IF(ISERROR(V65/U65),"",V65/U65)</f>
        <v>1</v>
      </c>
    </row>
    <row r="66" spans="2:23" ht="27" hidden="1" outlineLevel="3" thickBot="1" x14ac:dyDescent="0.3">
      <c r="B66" s="106"/>
      <c r="C66" s="107"/>
      <c r="D66" s="106" t="s">
        <v>199</v>
      </c>
      <c r="E66" s="108" t="s">
        <v>451</v>
      </c>
      <c r="F66" s="109">
        <v>10</v>
      </c>
      <c r="G66" s="110">
        <v>2500</v>
      </c>
      <c r="H66" s="111"/>
      <c r="I66" s="112">
        <f>+F66*G66</f>
        <v>25000</v>
      </c>
      <c r="K66" s="99"/>
      <c r="L66" s="99"/>
      <c r="M66" s="330"/>
      <c r="O66" s="109"/>
      <c r="P66" s="110"/>
      <c r="Q66" s="111"/>
      <c r="R66" s="112">
        <f>+O66*P66</f>
        <v>0</v>
      </c>
      <c r="U66" s="112">
        <f t="shared" si="21"/>
        <v>25000</v>
      </c>
      <c r="V66" s="138"/>
      <c r="W66" s="139" t="str">
        <f t="shared" si="5"/>
        <v xml:space="preserve"> </v>
      </c>
    </row>
    <row r="67" spans="2:23" ht="13.8" hidden="1" outlineLevel="3" thickBot="1" x14ac:dyDescent="0.3">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8" hidden="1" outlineLevel="3" thickBot="1" x14ac:dyDescent="0.3">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8" hidden="1" outlineLevel="3" thickBot="1" x14ac:dyDescent="0.3">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8" hidden="1" outlineLevel="2" thickBot="1" x14ac:dyDescent="0.3">
      <c r="B70" s="101" t="s">
        <v>450</v>
      </c>
      <c r="C70" s="92" t="s">
        <v>206</v>
      </c>
      <c r="D70" s="101" t="s">
        <v>203</v>
      </c>
      <c r="E70" s="102"/>
      <c r="F70" s="103"/>
      <c r="G70" s="104"/>
      <c r="H70" s="104"/>
      <c r="I70" s="105">
        <f>SUM(I71:I74)</f>
        <v>10000</v>
      </c>
      <c r="K70" s="134"/>
      <c r="L70" s="134">
        <f>+I70-K70</f>
        <v>10000</v>
      </c>
      <c r="M70" s="329">
        <f t="shared" ref="M70:M80" si="30">IF(ISERROR(+L70/I70)," ",(+L70/I70))</f>
        <v>1</v>
      </c>
      <c r="O70" s="103"/>
      <c r="P70" s="104"/>
      <c r="Q70" s="104"/>
      <c r="R70" s="138">
        <f>SUM(R71:R74)</f>
        <v>0</v>
      </c>
      <c r="U70" s="105">
        <f>+I70+R70</f>
        <v>10000</v>
      </c>
      <c r="V70" s="138">
        <f>+U70-K70</f>
        <v>10000</v>
      </c>
      <c r="W70" s="139">
        <f>+IF(ISERROR(V70/U70),"",V70/U70)</f>
        <v>1</v>
      </c>
    </row>
    <row r="71" spans="2:23" ht="13.8" hidden="1" outlineLevel="3" thickBot="1" x14ac:dyDescent="0.3">
      <c r="B71" s="106"/>
      <c r="C71" s="107"/>
      <c r="D71" s="106" t="s">
        <v>454</v>
      </c>
      <c r="E71" s="108" t="s">
        <v>451</v>
      </c>
      <c r="F71" s="109">
        <v>1</v>
      </c>
      <c r="G71" s="110">
        <v>10000</v>
      </c>
      <c r="H71" s="111"/>
      <c r="I71" s="112">
        <f t="shared" ref="I71:I74" si="31">+F71*G71</f>
        <v>10000</v>
      </c>
      <c r="K71" s="99"/>
      <c r="L71" s="99"/>
      <c r="M71" s="330"/>
      <c r="O71" s="109"/>
      <c r="P71" s="110"/>
      <c r="Q71" s="111"/>
      <c r="R71" s="112">
        <f t="shared" ref="R71:R74" si="32">+O71*P71</f>
        <v>0</v>
      </c>
      <c r="U71" s="112">
        <f t="shared" si="21"/>
        <v>10000</v>
      </c>
      <c r="V71" s="138"/>
      <c r="W71" s="139" t="str">
        <f t="shared" si="5"/>
        <v xml:space="preserve"> </v>
      </c>
    </row>
    <row r="72" spans="2:23" ht="13.8" hidden="1" outlineLevel="3" thickBot="1" x14ac:dyDescent="0.3">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8" hidden="1" outlineLevel="3" thickBot="1" x14ac:dyDescent="0.3">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8" hidden="1" outlineLevel="3" thickBot="1" x14ac:dyDescent="0.3">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8" hidden="1" outlineLevel="2" thickBot="1" x14ac:dyDescent="0.3">
      <c r="B75" s="101" t="s">
        <v>450</v>
      </c>
      <c r="C75" s="92" t="s">
        <v>389</v>
      </c>
      <c r="D75" s="101" t="s">
        <v>207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8" hidden="1" outlineLevel="3" thickBot="1" x14ac:dyDescent="0.3">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8" hidden="1" outlineLevel="3" thickBot="1" x14ac:dyDescent="0.3">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8" hidden="1" outlineLevel="3" thickBot="1" x14ac:dyDescent="0.3">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8" hidden="1" outlineLevel="3" thickBot="1" x14ac:dyDescent="0.3">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4.4" outlineLevel="1" collapsed="1" thickBot="1" x14ac:dyDescent="0.3">
      <c r="B80" s="45" t="s">
        <v>390</v>
      </c>
      <c r="C80" s="45" t="s">
        <v>167</v>
      </c>
      <c r="D80" s="45" t="s">
        <v>168</v>
      </c>
      <c r="E80" s="94"/>
      <c r="F80" s="94"/>
      <c r="G80" s="94"/>
      <c r="H80" s="94"/>
      <c r="I80" s="100">
        <f>+I81+I86+I91+I96+I101+I106+I111</f>
        <v>103050</v>
      </c>
      <c r="K80" s="100">
        <f>+K81+K86+K91+K96+K101+K106+K111</f>
        <v>0</v>
      </c>
      <c r="L80" s="100">
        <f>+L6+L63+L77</f>
        <v>22050</v>
      </c>
      <c r="M80" s="328">
        <f t="shared" si="30"/>
        <v>0.21397379912663755</v>
      </c>
      <c r="O80" s="94"/>
      <c r="P80" s="94"/>
      <c r="Q80" s="94"/>
      <c r="R80" s="100">
        <f>+R81+R86+R91+R96+R101+R106+R111</f>
        <v>0</v>
      </c>
      <c r="U80" s="100">
        <f>+U81+U86+U91+U96+U101+U106+U111</f>
        <v>103050</v>
      </c>
      <c r="V80" s="291">
        <f>SUM(V81:V111)</f>
        <v>103050</v>
      </c>
      <c r="W80" s="132">
        <f>+IF(ISERROR(V80/U80),"",V80/U80)</f>
        <v>1</v>
      </c>
    </row>
    <row r="81" spans="2:23" ht="13.8" hidden="1" outlineLevel="2" thickBot="1" x14ac:dyDescent="0.3">
      <c r="B81" s="101" t="s">
        <v>450</v>
      </c>
      <c r="C81" s="92" t="s">
        <v>169</v>
      </c>
      <c r="D81" s="101" t="s">
        <v>170</v>
      </c>
      <c r="E81" s="102"/>
      <c r="F81" s="103"/>
      <c r="G81" s="104"/>
      <c r="H81" s="104"/>
      <c r="I81" s="105">
        <f>SUM(I82:I85)</f>
        <v>10800</v>
      </c>
      <c r="K81" s="134"/>
      <c r="L81" s="134">
        <f>+I81-K81</f>
        <v>10800</v>
      </c>
      <c r="M81" s="329"/>
      <c r="O81" s="103"/>
      <c r="P81" s="104"/>
      <c r="Q81" s="104"/>
      <c r="R81" s="138">
        <f>SUM(R82:R85)</f>
        <v>0</v>
      </c>
      <c r="U81" s="105">
        <f>+I81+R81</f>
        <v>10800</v>
      </c>
      <c r="V81" s="138">
        <f t="shared" ref="V81:V111" si="34">+U81-K81</f>
        <v>10800</v>
      </c>
      <c r="W81" s="139">
        <f>+IF(ISERROR(V81/U81),"",V81/U81)</f>
        <v>1</v>
      </c>
    </row>
    <row r="82" spans="2:23" ht="13.8" hidden="1" outlineLevel="3" thickBot="1" x14ac:dyDescent="0.3">
      <c r="B82" s="106"/>
      <c r="C82" s="107"/>
      <c r="D82" s="106" t="s">
        <v>171</v>
      </c>
      <c r="E82" s="108" t="s">
        <v>14</v>
      </c>
      <c r="F82" s="109">
        <v>24</v>
      </c>
      <c r="G82" s="110">
        <v>3000</v>
      </c>
      <c r="H82" s="111">
        <v>0.15</v>
      </c>
      <c r="I82" s="112">
        <f>+F82*G82*H82</f>
        <v>10800</v>
      </c>
      <c r="K82" s="99"/>
      <c r="L82" s="99"/>
      <c r="M82" s="330"/>
      <c r="O82" s="109"/>
      <c r="P82" s="110"/>
      <c r="Q82" s="111"/>
      <c r="R82" s="112">
        <f>+O82*P82*Q82</f>
        <v>0</v>
      </c>
      <c r="U82" s="112">
        <f t="shared" ref="U82:U85" si="35">+I82+R82</f>
        <v>10800</v>
      </c>
      <c r="V82" s="138"/>
      <c r="W82" s="139"/>
    </row>
    <row r="83" spans="2:23" ht="13.8" hidden="1" outlineLevel="3" thickBot="1" x14ac:dyDescent="0.3">
      <c r="B83" s="113"/>
      <c r="C83" s="114"/>
      <c r="D83" s="113" t="s">
        <v>173</v>
      </c>
      <c r="E83" s="115" t="s">
        <v>14</v>
      </c>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8" hidden="1" outlineLevel="3" thickBot="1" x14ac:dyDescent="0.3">
      <c r="B84" s="113"/>
      <c r="C84" s="114"/>
      <c r="D84" s="113" t="s">
        <v>259</v>
      </c>
      <c r="E84" s="115"/>
      <c r="F84" s="116"/>
      <c r="G84" s="117"/>
      <c r="H84" s="117"/>
      <c r="I84" s="118">
        <f t="shared" si="36"/>
        <v>0</v>
      </c>
      <c r="K84" s="99"/>
      <c r="L84" s="99"/>
      <c r="M84" s="330"/>
      <c r="O84" s="116"/>
      <c r="P84" s="117"/>
      <c r="Q84" s="117"/>
      <c r="R84" s="118">
        <f t="shared" si="37"/>
        <v>0</v>
      </c>
      <c r="U84" s="112">
        <f t="shared" si="35"/>
        <v>0</v>
      </c>
      <c r="V84" s="138"/>
      <c r="W84" s="139"/>
    </row>
    <row r="85" spans="2:23" ht="13.8" hidden="1" outlineLevel="3" thickBot="1" x14ac:dyDescent="0.3">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8" hidden="1" outlineLevel="2" thickBot="1" x14ac:dyDescent="0.3">
      <c r="B86" s="101" t="s">
        <v>450</v>
      </c>
      <c r="C86" s="92" t="s">
        <v>177</v>
      </c>
      <c r="D86" s="101" t="s">
        <v>178</v>
      </c>
      <c r="E86" s="102"/>
      <c r="F86" s="103"/>
      <c r="G86" s="104"/>
      <c r="H86" s="104"/>
      <c r="I86" s="105">
        <f>SUM(I87:I90)</f>
        <v>26750</v>
      </c>
      <c r="K86" s="134"/>
      <c r="L86" s="134">
        <f>+I86-K86</f>
        <v>26750</v>
      </c>
      <c r="M86" s="329"/>
      <c r="O86" s="103"/>
      <c r="P86" s="104"/>
      <c r="Q86" s="104"/>
      <c r="R86" s="138">
        <f>SUM(R87:R90)</f>
        <v>0</v>
      </c>
      <c r="U86" s="105">
        <f>+I86+R86</f>
        <v>26750</v>
      </c>
      <c r="V86" s="138">
        <f t="shared" si="34"/>
        <v>26750</v>
      </c>
      <c r="W86" s="139">
        <f>+IF(ISERROR(V86/U86),"",V86/U86)</f>
        <v>1</v>
      </c>
    </row>
    <row r="87" spans="2:23" ht="13.8" hidden="1" outlineLevel="3" thickBot="1" x14ac:dyDescent="0.3">
      <c r="B87" s="106"/>
      <c r="C87" s="107"/>
      <c r="D87" s="106" t="s">
        <v>179</v>
      </c>
      <c r="E87" s="108" t="s">
        <v>17</v>
      </c>
      <c r="F87" s="109">
        <v>5</v>
      </c>
      <c r="G87" s="110">
        <v>35</v>
      </c>
      <c r="H87" s="125">
        <f>5*2</f>
        <v>10</v>
      </c>
      <c r="I87" s="112">
        <f>+F87*G87*H87</f>
        <v>1750</v>
      </c>
      <c r="K87" s="99"/>
      <c r="L87" s="99"/>
      <c r="M87" s="330"/>
      <c r="O87" s="109"/>
      <c r="P87" s="110"/>
      <c r="Q87" s="125"/>
      <c r="R87" s="112">
        <f>+O87*P87*Q87</f>
        <v>0</v>
      </c>
      <c r="U87" s="112">
        <f t="shared" ref="U87:U90" si="38">+I87+R87</f>
        <v>1750</v>
      </c>
      <c r="V87" s="138"/>
      <c r="W87" s="139"/>
    </row>
    <row r="88" spans="2:23" ht="13.8" hidden="1" outlineLevel="3" thickBot="1" x14ac:dyDescent="0.3">
      <c r="B88" s="113"/>
      <c r="C88" s="114"/>
      <c r="D88" s="113" t="s">
        <v>181</v>
      </c>
      <c r="E88" s="115" t="s">
        <v>451</v>
      </c>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8" hidden="1" outlineLevel="3" thickBot="1" x14ac:dyDescent="0.3">
      <c r="B89" s="113"/>
      <c r="C89" s="114"/>
      <c r="D89" s="113" t="s">
        <v>183</v>
      </c>
      <c r="E89" s="115" t="s">
        <v>451</v>
      </c>
      <c r="F89" s="116">
        <v>5</v>
      </c>
      <c r="G89" s="117">
        <v>100</v>
      </c>
      <c r="H89" s="116">
        <f>5*2</f>
        <v>10</v>
      </c>
      <c r="I89" s="118">
        <f t="shared" si="39"/>
        <v>5000</v>
      </c>
      <c r="K89" s="99"/>
      <c r="L89" s="99"/>
      <c r="M89" s="330"/>
      <c r="O89" s="116"/>
      <c r="P89" s="117"/>
      <c r="Q89" s="116"/>
      <c r="R89" s="118">
        <f t="shared" si="40"/>
        <v>0</v>
      </c>
      <c r="U89" s="112">
        <f t="shared" si="38"/>
        <v>5000</v>
      </c>
      <c r="V89" s="138"/>
      <c r="W89" s="139"/>
    </row>
    <row r="90" spans="2:23" ht="13.8" hidden="1" outlineLevel="3" thickBot="1" x14ac:dyDescent="0.3">
      <c r="B90" s="119"/>
      <c r="C90" s="120"/>
      <c r="D90" s="119" t="s">
        <v>185</v>
      </c>
      <c r="E90" s="121" t="s">
        <v>451</v>
      </c>
      <c r="F90" s="122">
        <v>2</v>
      </c>
      <c r="G90" s="123">
        <v>1000</v>
      </c>
      <c r="H90" s="122">
        <f>5*2</f>
        <v>10</v>
      </c>
      <c r="I90" s="124">
        <f t="shared" si="39"/>
        <v>20000</v>
      </c>
      <c r="K90" s="99"/>
      <c r="L90" s="99"/>
      <c r="M90" s="330"/>
      <c r="O90" s="122"/>
      <c r="P90" s="123"/>
      <c r="Q90" s="122"/>
      <c r="R90" s="124">
        <f t="shared" si="40"/>
        <v>0</v>
      </c>
      <c r="U90" s="112">
        <f t="shared" si="38"/>
        <v>20000</v>
      </c>
      <c r="V90" s="138"/>
      <c r="W90" s="139"/>
    </row>
    <row r="91" spans="2:23" hidden="1" outlineLevel="2" x14ac:dyDescent="0.25">
      <c r="B91" s="101" t="s">
        <v>450</v>
      </c>
      <c r="C91" s="92" t="s">
        <v>186</v>
      </c>
      <c r="D91" s="101" t="s">
        <v>187</v>
      </c>
      <c r="E91" s="102"/>
      <c r="F91" s="103"/>
      <c r="G91" s="104"/>
      <c r="H91" s="104"/>
      <c r="I91" s="105">
        <f>SUM(I92:I95)</f>
        <v>20000</v>
      </c>
      <c r="K91" s="134"/>
      <c r="L91" s="134">
        <f>+I91-K91</f>
        <v>20000</v>
      </c>
      <c r="M91" s="329"/>
      <c r="O91" s="103"/>
      <c r="P91" s="104"/>
      <c r="Q91" s="104"/>
      <c r="R91" s="138">
        <f>SUM(R92:R95)</f>
        <v>0</v>
      </c>
      <c r="U91" s="105">
        <f>+I91+R91</f>
        <v>20000</v>
      </c>
      <c r="V91" s="138">
        <f t="shared" si="34"/>
        <v>20000</v>
      </c>
      <c r="W91" s="139">
        <f>+IF(ISERROR(V91/U91),"",V91/U91)</f>
        <v>1</v>
      </c>
    </row>
    <row r="92" spans="2:23" ht="13.8" hidden="1" outlineLevel="3" thickBot="1" x14ac:dyDescent="0.3">
      <c r="B92" s="106"/>
      <c r="C92" s="107"/>
      <c r="D92" s="106" t="s">
        <v>188</v>
      </c>
      <c r="E92" s="108" t="s">
        <v>9</v>
      </c>
      <c r="F92" s="109">
        <v>20</v>
      </c>
      <c r="G92" s="110">
        <v>1000</v>
      </c>
      <c r="H92" s="111">
        <v>1</v>
      </c>
      <c r="I92" s="112">
        <f t="shared" ref="I92:I95" si="41">+F92*G92*H92</f>
        <v>20000</v>
      </c>
      <c r="K92" s="99"/>
      <c r="L92" s="99"/>
      <c r="M92" s="330"/>
      <c r="O92" s="109"/>
      <c r="P92" s="110"/>
      <c r="Q92" s="111"/>
      <c r="R92" s="112">
        <f t="shared" ref="R92:R95" si="42">+O92*P92*Q92</f>
        <v>0</v>
      </c>
      <c r="U92" s="112">
        <f t="shared" ref="U92:U95" si="43">+I92+R92</f>
        <v>20000</v>
      </c>
      <c r="V92" s="138"/>
      <c r="W92" s="139"/>
    </row>
    <row r="93" spans="2:23" ht="13.8" hidden="1" outlineLevel="3" thickBot="1" x14ac:dyDescent="0.3">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8" hidden="1" outlineLevel="3" thickBot="1" x14ac:dyDescent="0.3">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8" hidden="1" outlineLevel="3" thickBot="1" x14ac:dyDescent="0.3">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8" hidden="1" outlineLevel="2" thickBot="1" x14ac:dyDescent="0.3">
      <c r="B96" s="101" t="s">
        <v>450</v>
      </c>
      <c r="C96" s="92" t="s">
        <v>192</v>
      </c>
      <c r="D96" s="101" t="s">
        <v>193</v>
      </c>
      <c r="E96" s="102"/>
      <c r="F96" s="103"/>
      <c r="G96" s="104"/>
      <c r="H96" s="104"/>
      <c r="I96" s="105">
        <f>SUM(I97:I100)</f>
        <v>10500</v>
      </c>
      <c r="K96" s="134"/>
      <c r="L96" s="134">
        <f>+I96-K96</f>
        <v>10500</v>
      </c>
      <c r="M96" s="329"/>
      <c r="O96" s="103"/>
      <c r="P96" s="104"/>
      <c r="Q96" s="104"/>
      <c r="R96" s="138">
        <f>SUM(R97:R100)</f>
        <v>0</v>
      </c>
      <c r="U96" s="105">
        <f>+I96+R96</f>
        <v>10500</v>
      </c>
      <c r="V96" s="138">
        <f t="shared" si="34"/>
        <v>10500</v>
      </c>
      <c r="W96" s="139">
        <f>+IF(ISERROR(V96/U96),"",V96/U96)</f>
        <v>1</v>
      </c>
    </row>
    <row r="97" spans="2:23" ht="13.8" hidden="1" outlineLevel="3" thickBot="1" x14ac:dyDescent="0.3">
      <c r="B97" s="106"/>
      <c r="C97" s="107"/>
      <c r="D97" s="106" t="s">
        <v>194</v>
      </c>
      <c r="E97" s="108" t="s">
        <v>17</v>
      </c>
      <c r="F97" s="109">
        <v>5</v>
      </c>
      <c r="G97" s="110">
        <v>30</v>
      </c>
      <c r="H97" s="125">
        <v>50</v>
      </c>
      <c r="I97" s="112">
        <f t="shared" ref="I97:I100" si="44">+F97*G97*H97</f>
        <v>7500</v>
      </c>
      <c r="K97" s="99"/>
      <c r="L97" s="99"/>
      <c r="M97" s="330"/>
      <c r="O97" s="109"/>
      <c r="P97" s="110"/>
      <c r="Q97" s="125"/>
      <c r="R97" s="112">
        <f t="shared" ref="R97:R100" si="45">+O97*P97*Q97</f>
        <v>0</v>
      </c>
      <c r="U97" s="112">
        <f t="shared" ref="U97:U100" si="46">+I97+R97</f>
        <v>7500</v>
      </c>
      <c r="V97" s="138"/>
      <c r="W97" s="139"/>
    </row>
    <row r="98" spans="2:23" ht="13.8" hidden="1" outlineLevel="3" thickBot="1" x14ac:dyDescent="0.3">
      <c r="B98" s="113"/>
      <c r="C98" s="114"/>
      <c r="D98" s="113" t="s">
        <v>452</v>
      </c>
      <c r="E98" s="115" t="s">
        <v>17</v>
      </c>
      <c r="F98" s="116">
        <v>3</v>
      </c>
      <c r="G98" s="117">
        <v>250</v>
      </c>
      <c r="H98" s="116">
        <v>4</v>
      </c>
      <c r="I98" s="118">
        <f t="shared" si="44"/>
        <v>3000</v>
      </c>
      <c r="K98" s="99"/>
      <c r="L98" s="99"/>
      <c r="M98" s="330"/>
      <c r="O98" s="116"/>
      <c r="P98" s="117"/>
      <c r="Q98" s="116"/>
      <c r="R98" s="118">
        <f t="shared" si="45"/>
        <v>0</v>
      </c>
      <c r="U98" s="112">
        <f t="shared" si="46"/>
        <v>3000</v>
      </c>
      <c r="V98" s="138"/>
      <c r="W98" s="139"/>
    </row>
    <row r="99" spans="2:23" ht="13.8" hidden="1" outlineLevel="3" thickBot="1" x14ac:dyDescent="0.3">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8" hidden="1" outlineLevel="3" thickBot="1" x14ac:dyDescent="0.3">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8" hidden="1" outlineLevel="2" thickBot="1" x14ac:dyDescent="0.3">
      <c r="B101" s="101" t="s">
        <v>450</v>
      </c>
      <c r="C101" s="92" t="s">
        <v>202</v>
      </c>
      <c r="D101" s="101" t="s">
        <v>198</v>
      </c>
      <c r="E101" s="102"/>
      <c r="F101" s="103"/>
      <c r="G101" s="104"/>
      <c r="H101" s="104"/>
      <c r="I101" s="105">
        <f>SUM(I102:I105)</f>
        <v>25000</v>
      </c>
      <c r="K101" s="134"/>
      <c r="L101" s="134">
        <f>+I101-K101</f>
        <v>25000</v>
      </c>
      <c r="M101" s="329"/>
      <c r="O101" s="103"/>
      <c r="P101" s="104"/>
      <c r="Q101" s="104"/>
      <c r="R101" s="138">
        <f>SUM(R102:R105)</f>
        <v>0</v>
      </c>
      <c r="U101" s="105">
        <f>+I101+R101</f>
        <v>25000</v>
      </c>
      <c r="V101" s="138">
        <f t="shared" si="34"/>
        <v>25000</v>
      </c>
      <c r="W101" s="139">
        <f>+IF(ISERROR(V101/U101),"",V101/U101)</f>
        <v>1</v>
      </c>
    </row>
    <row r="102" spans="2:23" ht="27" hidden="1" outlineLevel="3" thickBot="1" x14ac:dyDescent="0.3">
      <c r="B102" s="106"/>
      <c r="C102" s="107"/>
      <c r="D102" s="106" t="s">
        <v>199</v>
      </c>
      <c r="E102" s="108" t="s">
        <v>451</v>
      </c>
      <c r="F102" s="109">
        <v>10</v>
      </c>
      <c r="G102" s="110">
        <v>2500</v>
      </c>
      <c r="H102" s="111"/>
      <c r="I102" s="112">
        <f>+F102*G102</f>
        <v>25000</v>
      </c>
      <c r="K102" s="99"/>
      <c r="L102" s="99"/>
      <c r="M102" s="330"/>
      <c r="O102" s="109"/>
      <c r="P102" s="110"/>
      <c r="Q102" s="111"/>
      <c r="R102" s="112">
        <f>+O102*P102</f>
        <v>0</v>
      </c>
      <c r="U102" s="112">
        <f t="shared" ref="U102:U105" si="47">+I102+R102</f>
        <v>25000</v>
      </c>
      <c r="V102" s="138"/>
      <c r="W102" s="139"/>
    </row>
    <row r="103" spans="2:23" ht="13.8" hidden="1" outlineLevel="3" thickBot="1" x14ac:dyDescent="0.3">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8" hidden="1" outlineLevel="3" thickBot="1" x14ac:dyDescent="0.3">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8" hidden="1" outlineLevel="3" thickBot="1" x14ac:dyDescent="0.3">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8" hidden="1" outlineLevel="2" thickBot="1" x14ac:dyDescent="0.3">
      <c r="B106" s="101" t="s">
        <v>450</v>
      </c>
      <c r="C106" s="92" t="s">
        <v>206</v>
      </c>
      <c r="D106" s="101" t="s">
        <v>203</v>
      </c>
      <c r="E106" s="102"/>
      <c r="F106" s="103"/>
      <c r="G106" s="104"/>
      <c r="H106" s="104"/>
      <c r="I106" s="105">
        <f>SUM(I107:I110)</f>
        <v>10000</v>
      </c>
      <c r="K106" s="134"/>
      <c r="L106" s="134">
        <f>+I106-K106</f>
        <v>10000</v>
      </c>
      <c r="M106" s="329"/>
      <c r="O106" s="103"/>
      <c r="P106" s="104"/>
      <c r="Q106" s="104"/>
      <c r="R106" s="138">
        <f>SUM(R107:R110)</f>
        <v>0</v>
      </c>
      <c r="U106" s="105">
        <f>+I106+R106</f>
        <v>10000</v>
      </c>
      <c r="V106" s="138">
        <f t="shared" si="34"/>
        <v>10000</v>
      </c>
      <c r="W106" s="139">
        <f>+IF(ISERROR(V106/U106),"",V106/U106)</f>
        <v>1</v>
      </c>
    </row>
    <row r="107" spans="2:23" ht="13.8" hidden="1" outlineLevel="3" thickBot="1" x14ac:dyDescent="0.3">
      <c r="B107" s="106"/>
      <c r="C107" s="107"/>
      <c r="D107" s="106" t="s">
        <v>454</v>
      </c>
      <c r="E107" s="108" t="s">
        <v>451</v>
      </c>
      <c r="F107" s="109">
        <v>1</v>
      </c>
      <c r="G107" s="110">
        <v>10000</v>
      </c>
      <c r="H107" s="111"/>
      <c r="I107" s="112">
        <f t="shared" ref="I107:I110" si="50">+F107*G107</f>
        <v>10000</v>
      </c>
      <c r="K107" s="99"/>
      <c r="L107" s="99"/>
      <c r="M107" s="330"/>
      <c r="O107" s="109"/>
      <c r="P107" s="110"/>
      <c r="Q107" s="111"/>
      <c r="R107" s="112">
        <f t="shared" ref="R107:R110" si="51">+O107*P107</f>
        <v>0</v>
      </c>
      <c r="U107" s="112">
        <f t="shared" ref="U107:U110" si="52">+I107+R107</f>
        <v>10000</v>
      </c>
      <c r="V107" s="138"/>
      <c r="W107" s="139"/>
    </row>
    <row r="108" spans="2:23" ht="13.8" hidden="1" outlineLevel="3" thickBot="1" x14ac:dyDescent="0.3">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8" hidden="1" outlineLevel="3" thickBot="1" x14ac:dyDescent="0.3">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8" hidden="1" outlineLevel="3" thickBot="1" x14ac:dyDescent="0.3">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8" hidden="1" outlineLevel="2" thickBot="1" x14ac:dyDescent="0.3">
      <c r="B111" s="101" t="s">
        <v>450</v>
      </c>
      <c r="C111" s="92" t="s">
        <v>389</v>
      </c>
      <c r="D111" s="101" t="s">
        <v>207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8" hidden="1" outlineLevel="3" thickBot="1" x14ac:dyDescent="0.3">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8" hidden="1" outlineLevel="3" thickBot="1" x14ac:dyDescent="0.3">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8" hidden="1" outlineLevel="3" thickBot="1" x14ac:dyDescent="0.3">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8" hidden="1" outlineLevel="3" thickBot="1" x14ac:dyDescent="0.3">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9.6" x14ac:dyDescent="0.25">
      <c r="B116" s="51" t="s">
        <v>390</v>
      </c>
      <c r="C116" s="52">
        <v>2</v>
      </c>
      <c r="D116" s="53" t="s">
        <v>391</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4" outlineLevel="1" thickBot="1" x14ac:dyDescent="0.3">
      <c r="B117" s="45" t="s">
        <v>390</v>
      </c>
      <c r="C117" s="45" t="s">
        <v>167</v>
      </c>
      <c r="D117" s="45" t="s">
        <v>168</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1">
        <f>SUM(V118:V148)</f>
        <v>103050</v>
      </c>
      <c r="W117" s="132">
        <f>+IF(ISERROR(V117/U117),"",V117/U117)</f>
        <v>1</v>
      </c>
    </row>
    <row r="118" spans="2:23" ht="13.8" hidden="1" outlineLevel="2" thickBot="1" x14ac:dyDescent="0.3">
      <c r="B118" s="101" t="s">
        <v>450</v>
      </c>
      <c r="C118" s="92" t="s">
        <v>169</v>
      </c>
      <c r="D118" s="101" t="s">
        <v>170</v>
      </c>
      <c r="E118" s="102"/>
      <c r="F118" s="103"/>
      <c r="G118" s="104"/>
      <c r="H118" s="104"/>
      <c r="I118" s="105">
        <f>SUM(I119:I122)</f>
        <v>10800</v>
      </c>
      <c r="K118" s="134"/>
      <c r="L118" s="134">
        <f>+I118-K118</f>
        <v>10800</v>
      </c>
      <c r="M118" s="329"/>
      <c r="O118" s="103"/>
      <c r="P118" s="104"/>
      <c r="Q118" s="104"/>
      <c r="R118" s="138">
        <f>SUM(R119:R122)</f>
        <v>0</v>
      </c>
      <c r="U118" s="105">
        <f>+I118+R118</f>
        <v>10800</v>
      </c>
      <c r="V118" s="293">
        <f t="shared" ref="V118:V148" si="56">+U118-K118</f>
        <v>10800</v>
      </c>
      <c r="W118" s="139">
        <f>+IF(ISERROR(V118/U118),"",V118/U118)</f>
        <v>1</v>
      </c>
    </row>
    <row r="119" spans="2:23" ht="13.8" hidden="1" outlineLevel="3" thickBot="1" x14ac:dyDescent="0.3">
      <c r="B119" s="106"/>
      <c r="C119" s="107"/>
      <c r="D119" s="106" t="s">
        <v>171</v>
      </c>
      <c r="E119" s="108" t="s">
        <v>14</v>
      </c>
      <c r="F119" s="109">
        <v>24</v>
      </c>
      <c r="G119" s="110">
        <v>3000</v>
      </c>
      <c r="H119" s="111">
        <v>0.15</v>
      </c>
      <c r="I119" s="112">
        <f>+F119*G119*H119</f>
        <v>10800</v>
      </c>
      <c r="K119" s="99"/>
      <c r="L119" s="99"/>
      <c r="M119" s="330"/>
      <c r="O119" s="109"/>
      <c r="P119" s="110"/>
      <c r="Q119" s="111"/>
      <c r="R119" s="112">
        <f>+O119*P119*Q119</f>
        <v>0</v>
      </c>
      <c r="U119" s="112">
        <f t="shared" ref="U119:U122" si="57">+I119+R119</f>
        <v>10800</v>
      </c>
      <c r="V119" s="293"/>
      <c r="W119" s="139"/>
    </row>
    <row r="120" spans="2:23" ht="13.8" hidden="1" outlineLevel="3" thickBot="1" x14ac:dyDescent="0.3">
      <c r="B120" s="113"/>
      <c r="C120" s="114"/>
      <c r="D120" s="113" t="s">
        <v>173</v>
      </c>
      <c r="E120" s="115" t="s">
        <v>14</v>
      </c>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8" hidden="1" outlineLevel="3" thickBot="1" x14ac:dyDescent="0.3">
      <c r="B121" s="113"/>
      <c r="C121" s="114"/>
      <c r="D121" s="113" t="s">
        <v>259</v>
      </c>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8" hidden="1" outlineLevel="3" thickBot="1" x14ac:dyDescent="0.3">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8" hidden="1" outlineLevel="2" thickBot="1" x14ac:dyDescent="0.3">
      <c r="B123" s="101" t="s">
        <v>450</v>
      </c>
      <c r="C123" s="92" t="s">
        <v>177</v>
      </c>
      <c r="D123" s="101" t="s">
        <v>178</v>
      </c>
      <c r="E123" s="102"/>
      <c r="F123" s="103"/>
      <c r="G123" s="104"/>
      <c r="H123" s="104"/>
      <c r="I123" s="105">
        <f>SUM(I124:I127)</f>
        <v>26750</v>
      </c>
      <c r="K123" s="134"/>
      <c r="L123" s="134">
        <f>+I123-K123</f>
        <v>26750</v>
      </c>
      <c r="M123" s="329"/>
      <c r="O123" s="103"/>
      <c r="P123" s="104"/>
      <c r="Q123" s="104"/>
      <c r="R123" s="138">
        <f>SUM(R124:R127)</f>
        <v>0</v>
      </c>
      <c r="U123" s="105">
        <f>+I123+R123</f>
        <v>26750</v>
      </c>
      <c r="V123" s="293">
        <f t="shared" si="56"/>
        <v>26750</v>
      </c>
      <c r="W123" s="139">
        <f>+IF(ISERROR(V123/U123),"",V123/U123)</f>
        <v>1</v>
      </c>
    </row>
    <row r="124" spans="2:23" ht="13.8" hidden="1" outlineLevel="3" thickBot="1" x14ac:dyDescent="0.3">
      <c r="B124" s="106"/>
      <c r="C124" s="107"/>
      <c r="D124" s="106" t="s">
        <v>179</v>
      </c>
      <c r="E124" s="108" t="s">
        <v>17</v>
      </c>
      <c r="F124" s="109">
        <v>5</v>
      </c>
      <c r="G124" s="110">
        <v>35</v>
      </c>
      <c r="H124" s="125">
        <f>5*2</f>
        <v>10</v>
      </c>
      <c r="I124" s="112">
        <f>+F124*G124*H124</f>
        <v>1750</v>
      </c>
      <c r="K124" s="99"/>
      <c r="L124" s="99"/>
      <c r="M124" s="330"/>
      <c r="O124" s="109"/>
      <c r="P124" s="110"/>
      <c r="Q124" s="125"/>
      <c r="R124" s="112">
        <f>+O124*P124*Q124</f>
        <v>0</v>
      </c>
      <c r="U124" s="112">
        <f t="shared" ref="U124:U127" si="60">+I124+R124</f>
        <v>1750</v>
      </c>
      <c r="V124" s="293"/>
      <c r="W124" s="139"/>
    </row>
    <row r="125" spans="2:23" ht="13.8" hidden="1" outlineLevel="3" thickBot="1" x14ac:dyDescent="0.3">
      <c r="B125" s="113"/>
      <c r="C125" s="114"/>
      <c r="D125" s="113" t="s">
        <v>181</v>
      </c>
      <c r="E125" s="115" t="s">
        <v>451</v>
      </c>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8" hidden="1" outlineLevel="3" thickBot="1" x14ac:dyDescent="0.3">
      <c r="B126" s="113"/>
      <c r="C126" s="114"/>
      <c r="D126" s="113" t="s">
        <v>183</v>
      </c>
      <c r="E126" s="115" t="s">
        <v>451</v>
      </c>
      <c r="F126" s="116">
        <v>5</v>
      </c>
      <c r="G126" s="117">
        <v>100</v>
      </c>
      <c r="H126" s="116">
        <f>5*2</f>
        <v>10</v>
      </c>
      <c r="I126" s="118">
        <f t="shared" si="61"/>
        <v>5000</v>
      </c>
      <c r="K126" s="99"/>
      <c r="L126" s="99"/>
      <c r="M126" s="330"/>
      <c r="O126" s="116"/>
      <c r="P126" s="117"/>
      <c r="Q126" s="116"/>
      <c r="R126" s="118">
        <f t="shared" si="62"/>
        <v>0</v>
      </c>
      <c r="U126" s="112">
        <f t="shared" si="60"/>
        <v>5000</v>
      </c>
      <c r="V126" s="293"/>
      <c r="W126" s="139"/>
    </row>
    <row r="127" spans="2:23" ht="13.8" hidden="1" outlineLevel="3" thickBot="1" x14ac:dyDescent="0.3">
      <c r="B127" s="119"/>
      <c r="C127" s="120"/>
      <c r="D127" s="119" t="s">
        <v>185</v>
      </c>
      <c r="E127" s="121" t="s">
        <v>451</v>
      </c>
      <c r="F127" s="122">
        <v>2</v>
      </c>
      <c r="G127" s="123">
        <v>1000</v>
      </c>
      <c r="H127" s="122">
        <f>5*2</f>
        <v>10</v>
      </c>
      <c r="I127" s="124">
        <f t="shared" si="61"/>
        <v>20000</v>
      </c>
      <c r="K127" s="99"/>
      <c r="L127" s="99"/>
      <c r="M127" s="330"/>
      <c r="O127" s="122"/>
      <c r="P127" s="123"/>
      <c r="Q127" s="122"/>
      <c r="R127" s="124">
        <f t="shared" si="62"/>
        <v>0</v>
      </c>
      <c r="U127" s="112">
        <f t="shared" si="60"/>
        <v>20000</v>
      </c>
      <c r="V127" s="293"/>
      <c r="W127" s="139"/>
    </row>
    <row r="128" spans="2:23" hidden="1" outlineLevel="2" x14ac:dyDescent="0.25">
      <c r="B128" s="101" t="s">
        <v>450</v>
      </c>
      <c r="C128" s="92" t="s">
        <v>186</v>
      </c>
      <c r="D128" s="101" t="s">
        <v>187</v>
      </c>
      <c r="E128" s="102"/>
      <c r="F128" s="103"/>
      <c r="G128" s="104"/>
      <c r="H128" s="104"/>
      <c r="I128" s="105">
        <f>SUM(I129:I132)</f>
        <v>20000</v>
      </c>
      <c r="K128" s="134"/>
      <c r="L128" s="134">
        <f>+I128-K128</f>
        <v>20000</v>
      </c>
      <c r="M128" s="329"/>
      <c r="O128" s="103"/>
      <c r="P128" s="104"/>
      <c r="Q128" s="104"/>
      <c r="R128" s="138">
        <f>SUM(R129:R132)</f>
        <v>0</v>
      </c>
      <c r="U128" s="105">
        <f>+I128+R128</f>
        <v>20000</v>
      </c>
      <c r="V128" s="293">
        <f t="shared" si="56"/>
        <v>20000</v>
      </c>
      <c r="W128" s="139">
        <f>+IF(ISERROR(V128/U128),"",V128/U128)</f>
        <v>1</v>
      </c>
    </row>
    <row r="129" spans="2:23" ht="13.8" hidden="1" outlineLevel="3" thickBot="1" x14ac:dyDescent="0.3">
      <c r="B129" s="106"/>
      <c r="C129" s="107"/>
      <c r="D129" s="106" t="s">
        <v>188</v>
      </c>
      <c r="E129" s="108" t="s">
        <v>9</v>
      </c>
      <c r="F129" s="109">
        <v>20</v>
      </c>
      <c r="G129" s="110">
        <v>1000</v>
      </c>
      <c r="H129" s="111">
        <v>1</v>
      </c>
      <c r="I129" s="112">
        <f t="shared" ref="I129:I132" si="63">+F129*G129*H129</f>
        <v>20000</v>
      </c>
      <c r="K129" s="99"/>
      <c r="L129" s="99"/>
      <c r="M129" s="330"/>
      <c r="O129" s="109"/>
      <c r="P129" s="110"/>
      <c r="Q129" s="111"/>
      <c r="R129" s="112">
        <f t="shared" ref="R129:R132" si="64">+O129*P129*Q129</f>
        <v>0</v>
      </c>
      <c r="U129" s="112">
        <f t="shared" ref="U129:U132" si="65">+I129+R129</f>
        <v>20000</v>
      </c>
      <c r="V129" s="293"/>
      <c r="W129" s="139"/>
    </row>
    <row r="130" spans="2:23" ht="13.8" hidden="1" outlineLevel="3" thickBot="1" x14ac:dyDescent="0.3">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8" hidden="1" outlineLevel="3" thickBot="1" x14ac:dyDescent="0.3">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8" hidden="1" outlineLevel="3" thickBot="1" x14ac:dyDescent="0.3">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8" hidden="1" outlineLevel="2" thickBot="1" x14ac:dyDescent="0.3">
      <c r="B133" s="101" t="s">
        <v>450</v>
      </c>
      <c r="C133" s="92" t="s">
        <v>192</v>
      </c>
      <c r="D133" s="101" t="s">
        <v>193</v>
      </c>
      <c r="E133" s="102"/>
      <c r="F133" s="103"/>
      <c r="G133" s="104"/>
      <c r="H133" s="104"/>
      <c r="I133" s="105">
        <f>SUM(I134:I137)</f>
        <v>10500</v>
      </c>
      <c r="K133" s="134"/>
      <c r="L133" s="134">
        <f>+I133-K133</f>
        <v>10500</v>
      </c>
      <c r="M133" s="329"/>
      <c r="O133" s="103"/>
      <c r="P133" s="104"/>
      <c r="Q133" s="104"/>
      <c r="R133" s="138">
        <f>SUM(R134:R137)</f>
        <v>0</v>
      </c>
      <c r="U133" s="105">
        <f>+I133+R133</f>
        <v>10500</v>
      </c>
      <c r="V133" s="293">
        <f t="shared" si="56"/>
        <v>10500</v>
      </c>
      <c r="W133" s="139">
        <f>+IF(ISERROR(V133/U133),"",V133/U133)</f>
        <v>1</v>
      </c>
    </row>
    <row r="134" spans="2:23" ht="13.8" hidden="1" outlineLevel="3" thickBot="1" x14ac:dyDescent="0.3">
      <c r="B134" s="106"/>
      <c r="C134" s="107"/>
      <c r="D134" s="106" t="s">
        <v>194</v>
      </c>
      <c r="E134" s="108" t="s">
        <v>17</v>
      </c>
      <c r="F134" s="109">
        <v>5</v>
      </c>
      <c r="G134" s="110">
        <v>30</v>
      </c>
      <c r="H134" s="125">
        <v>50</v>
      </c>
      <c r="I134" s="112">
        <f t="shared" ref="I134:I137" si="66">+F134*G134*H134</f>
        <v>7500</v>
      </c>
      <c r="K134" s="99"/>
      <c r="L134" s="99"/>
      <c r="M134" s="330"/>
      <c r="O134" s="109"/>
      <c r="P134" s="110"/>
      <c r="Q134" s="125"/>
      <c r="R134" s="112">
        <f t="shared" ref="R134:R137" si="67">+O134*P134*Q134</f>
        <v>0</v>
      </c>
      <c r="U134" s="112">
        <f t="shared" ref="U134:U137" si="68">+I134+R134</f>
        <v>7500</v>
      </c>
      <c r="V134" s="293"/>
      <c r="W134" s="139"/>
    </row>
    <row r="135" spans="2:23" ht="13.8" hidden="1" outlineLevel="3" thickBot="1" x14ac:dyDescent="0.3">
      <c r="B135" s="113"/>
      <c r="C135" s="114"/>
      <c r="D135" s="113" t="s">
        <v>452</v>
      </c>
      <c r="E135" s="115" t="s">
        <v>17</v>
      </c>
      <c r="F135" s="116">
        <v>3</v>
      </c>
      <c r="G135" s="117">
        <v>250</v>
      </c>
      <c r="H135" s="116">
        <v>4</v>
      </c>
      <c r="I135" s="118">
        <f t="shared" si="66"/>
        <v>3000</v>
      </c>
      <c r="K135" s="99"/>
      <c r="L135" s="99"/>
      <c r="M135" s="330"/>
      <c r="O135" s="116"/>
      <c r="P135" s="117"/>
      <c r="Q135" s="116"/>
      <c r="R135" s="118">
        <f t="shared" si="67"/>
        <v>0</v>
      </c>
      <c r="U135" s="112">
        <f t="shared" si="68"/>
        <v>3000</v>
      </c>
      <c r="V135" s="293"/>
      <c r="W135" s="139"/>
    </row>
    <row r="136" spans="2:23" ht="13.8" hidden="1" outlineLevel="3" thickBot="1" x14ac:dyDescent="0.3">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8" hidden="1" outlineLevel="3" thickBot="1" x14ac:dyDescent="0.3">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8" hidden="1" outlineLevel="2" thickBot="1" x14ac:dyDescent="0.3">
      <c r="B138" s="101" t="s">
        <v>450</v>
      </c>
      <c r="C138" s="92" t="s">
        <v>202</v>
      </c>
      <c r="D138" s="101" t="s">
        <v>198</v>
      </c>
      <c r="E138" s="102"/>
      <c r="F138" s="103"/>
      <c r="G138" s="104"/>
      <c r="H138" s="104"/>
      <c r="I138" s="105">
        <f>SUM(I139:I142)</f>
        <v>25000</v>
      </c>
      <c r="K138" s="134"/>
      <c r="L138" s="134">
        <f>+I138-K138</f>
        <v>25000</v>
      </c>
      <c r="M138" s="329"/>
      <c r="O138" s="103"/>
      <c r="P138" s="104"/>
      <c r="Q138" s="104"/>
      <c r="R138" s="138">
        <f>SUM(R139:R142)</f>
        <v>0</v>
      </c>
      <c r="U138" s="105">
        <f>+I138+R138</f>
        <v>25000</v>
      </c>
      <c r="V138" s="293">
        <f t="shared" si="56"/>
        <v>25000</v>
      </c>
      <c r="W138" s="139">
        <f>+IF(ISERROR(V138/U138),"",V138/U138)</f>
        <v>1</v>
      </c>
    </row>
    <row r="139" spans="2:23" ht="27" hidden="1" outlineLevel="3" thickBot="1" x14ac:dyDescent="0.3">
      <c r="B139" s="106"/>
      <c r="C139" s="107"/>
      <c r="D139" s="106" t="s">
        <v>199</v>
      </c>
      <c r="E139" s="108" t="s">
        <v>451</v>
      </c>
      <c r="F139" s="109">
        <v>10</v>
      </c>
      <c r="G139" s="110">
        <v>2500</v>
      </c>
      <c r="H139" s="111"/>
      <c r="I139" s="112">
        <f>+F139*G139</f>
        <v>25000</v>
      </c>
      <c r="K139" s="99"/>
      <c r="L139" s="99"/>
      <c r="M139" s="330"/>
      <c r="O139" s="109"/>
      <c r="P139" s="110"/>
      <c r="Q139" s="111"/>
      <c r="R139" s="112">
        <f>+O139*P139</f>
        <v>0</v>
      </c>
      <c r="U139" s="112">
        <f t="shared" ref="U139:U142" si="69">+I139+R139</f>
        <v>25000</v>
      </c>
      <c r="V139" s="293"/>
      <c r="W139" s="139"/>
    </row>
    <row r="140" spans="2:23" ht="13.8" hidden="1" outlineLevel="3" thickBot="1" x14ac:dyDescent="0.3">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8" hidden="1" outlineLevel="3" thickBot="1" x14ac:dyDescent="0.3">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8" hidden="1" outlineLevel="3" thickBot="1" x14ac:dyDescent="0.3">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8" hidden="1" outlineLevel="2" thickBot="1" x14ac:dyDescent="0.3">
      <c r="B143" s="101" t="s">
        <v>450</v>
      </c>
      <c r="C143" s="92" t="s">
        <v>206</v>
      </c>
      <c r="D143" s="101" t="s">
        <v>203</v>
      </c>
      <c r="E143" s="102"/>
      <c r="F143" s="103"/>
      <c r="G143" s="104"/>
      <c r="H143" s="104"/>
      <c r="I143" s="105">
        <f>SUM(I144:I147)</f>
        <v>10000</v>
      </c>
      <c r="K143" s="134"/>
      <c r="L143" s="134">
        <f>+I143-K143</f>
        <v>10000</v>
      </c>
      <c r="M143" s="329"/>
      <c r="O143" s="103"/>
      <c r="P143" s="104"/>
      <c r="Q143" s="104"/>
      <c r="R143" s="138">
        <f>SUM(R144:R147)</f>
        <v>0</v>
      </c>
      <c r="U143" s="105">
        <f>+I143+R143</f>
        <v>10000</v>
      </c>
      <c r="V143" s="293">
        <f t="shared" si="56"/>
        <v>10000</v>
      </c>
      <c r="W143" s="139">
        <f>+IF(ISERROR(V143/U143),"",V143/U143)</f>
        <v>1</v>
      </c>
    </row>
    <row r="144" spans="2:23" ht="13.8" hidden="1" outlineLevel="3" thickBot="1" x14ac:dyDescent="0.3">
      <c r="B144" s="106"/>
      <c r="C144" s="107"/>
      <c r="D144" s="106" t="s">
        <v>454</v>
      </c>
      <c r="E144" s="108" t="s">
        <v>451</v>
      </c>
      <c r="F144" s="109">
        <v>1</v>
      </c>
      <c r="G144" s="110">
        <v>10000</v>
      </c>
      <c r="H144" s="111"/>
      <c r="I144" s="112">
        <f t="shared" ref="I144:I147" si="72">+F144*G144</f>
        <v>10000</v>
      </c>
      <c r="K144" s="99"/>
      <c r="L144" s="99"/>
      <c r="M144" s="330"/>
      <c r="O144" s="109"/>
      <c r="P144" s="110"/>
      <c r="Q144" s="111"/>
      <c r="R144" s="112">
        <f t="shared" ref="R144:R147" si="73">+O144*P144</f>
        <v>0</v>
      </c>
      <c r="U144" s="112">
        <f t="shared" ref="U144:U147" si="74">+I144+R144</f>
        <v>10000</v>
      </c>
      <c r="V144" s="293"/>
      <c r="W144" s="139"/>
    </row>
    <row r="145" spans="2:23" ht="13.8" hidden="1" outlineLevel="3" thickBot="1" x14ac:dyDescent="0.3">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8" hidden="1" outlineLevel="3" thickBot="1" x14ac:dyDescent="0.3">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8" hidden="1" outlineLevel="3" thickBot="1" x14ac:dyDescent="0.3">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8" hidden="1" outlineLevel="2" thickBot="1" x14ac:dyDescent="0.3">
      <c r="B148" s="101" t="s">
        <v>450</v>
      </c>
      <c r="C148" s="92" t="s">
        <v>389</v>
      </c>
      <c r="D148" s="101" t="s">
        <v>207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8" hidden="1" outlineLevel="3" thickBot="1" x14ac:dyDescent="0.3">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8" hidden="1" outlineLevel="3" thickBot="1" x14ac:dyDescent="0.3">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8" hidden="1" outlineLevel="3" thickBot="1" x14ac:dyDescent="0.3">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8" hidden="1" outlineLevel="3" thickBot="1" x14ac:dyDescent="0.3">
      <c r="B152" s="119"/>
      <c r="C152" s="120"/>
      <c r="D152" s="119"/>
      <c r="E152" s="121"/>
      <c r="F152" s="122"/>
      <c r="G152" s="123"/>
      <c r="H152" s="123"/>
      <c r="I152" s="124"/>
      <c r="K152" s="99"/>
      <c r="L152" s="99"/>
      <c r="M152" s="330"/>
      <c r="O152" s="122"/>
      <c r="P152" s="123"/>
      <c r="Q152" s="123"/>
      <c r="R152" s="124"/>
      <c r="U152" s="112">
        <f t="shared" si="75"/>
        <v>0</v>
      </c>
      <c r="V152" s="293"/>
      <c r="W152" s="139"/>
    </row>
    <row r="153" spans="2:23" ht="14.4" outlineLevel="1" collapsed="1" thickBot="1" x14ac:dyDescent="0.3">
      <c r="B153" s="45" t="s">
        <v>390</v>
      </c>
      <c r="C153" s="45" t="s">
        <v>167</v>
      </c>
      <c r="D153" s="45" t="s">
        <v>168</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1">
        <f>SUM(V154:V184)</f>
        <v>103050</v>
      </c>
      <c r="W153" s="132">
        <f>+IF(ISERROR(V153/U153),"",V153/U153)</f>
        <v>1</v>
      </c>
    </row>
    <row r="154" spans="2:23" ht="13.8" hidden="1" outlineLevel="2" thickBot="1" x14ac:dyDescent="0.3">
      <c r="B154" s="101" t="s">
        <v>450</v>
      </c>
      <c r="C154" s="92" t="s">
        <v>169</v>
      </c>
      <c r="D154" s="101" t="s">
        <v>170</v>
      </c>
      <c r="E154" s="102"/>
      <c r="F154" s="103"/>
      <c r="G154" s="104"/>
      <c r="H154" s="104"/>
      <c r="I154" s="105">
        <f>SUM(I155:I158)</f>
        <v>10800</v>
      </c>
      <c r="K154" s="134"/>
      <c r="L154" s="134">
        <f>+I154-K154</f>
        <v>10800</v>
      </c>
      <c r="M154" s="329"/>
      <c r="O154" s="103"/>
      <c r="P154" s="104"/>
      <c r="Q154" s="104"/>
      <c r="R154" s="138">
        <f>SUM(R155:R158)</f>
        <v>0</v>
      </c>
      <c r="U154" s="105">
        <f>+I154+R154</f>
        <v>10800</v>
      </c>
      <c r="V154" s="293">
        <f t="shared" ref="V154:V184" si="77">+U154-K154</f>
        <v>10800</v>
      </c>
      <c r="W154" s="139">
        <f>+IF(ISERROR(V154/U154),"",V154/U154)</f>
        <v>1</v>
      </c>
    </row>
    <row r="155" spans="2:23" ht="13.8" hidden="1" outlineLevel="3" thickBot="1" x14ac:dyDescent="0.3">
      <c r="B155" s="106"/>
      <c r="C155" s="107"/>
      <c r="D155" s="106" t="s">
        <v>171</v>
      </c>
      <c r="E155" s="108" t="s">
        <v>14</v>
      </c>
      <c r="F155" s="109">
        <v>24</v>
      </c>
      <c r="G155" s="110">
        <v>3000</v>
      </c>
      <c r="H155" s="111">
        <v>0.15</v>
      </c>
      <c r="I155" s="112">
        <f>+F155*G155*H155</f>
        <v>10800</v>
      </c>
      <c r="K155" s="99"/>
      <c r="L155" s="99"/>
      <c r="M155" s="330"/>
      <c r="O155" s="109"/>
      <c r="P155" s="110"/>
      <c r="Q155" s="111"/>
      <c r="R155" s="112">
        <f>+O155*P155*Q155</f>
        <v>0</v>
      </c>
      <c r="U155" s="112">
        <f t="shared" ref="U155:U158" si="78">+I155+R155</f>
        <v>10800</v>
      </c>
      <c r="V155" s="293"/>
      <c r="W155" s="139"/>
    </row>
    <row r="156" spans="2:23" ht="13.8" hidden="1" outlineLevel="3" thickBot="1" x14ac:dyDescent="0.3">
      <c r="B156" s="113"/>
      <c r="C156" s="114"/>
      <c r="D156" s="113" t="s">
        <v>173</v>
      </c>
      <c r="E156" s="115" t="s">
        <v>14</v>
      </c>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8" hidden="1" outlineLevel="3" thickBot="1" x14ac:dyDescent="0.3">
      <c r="B157" s="113"/>
      <c r="C157" s="114"/>
      <c r="D157" s="113" t="s">
        <v>259</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8" hidden="1" outlineLevel="3" thickBot="1" x14ac:dyDescent="0.3">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8" hidden="1" outlineLevel="2" thickBot="1" x14ac:dyDescent="0.3">
      <c r="B159" s="101" t="s">
        <v>450</v>
      </c>
      <c r="C159" s="92" t="s">
        <v>177</v>
      </c>
      <c r="D159" s="101" t="s">
        <v>178</v>
      </c>
      <c r="E159" s="102"/>
      <c r="F159" s="103"/>
      <c r="G159" s="104"/>
      <c r="H159" s="104"/>
      <c r="I159" s="105">
        <f>SUM(I160:I163)</f>
        <v>26750</v>
      </c>
      <c r="K159" s="134"/>
      <c r="L159" s="134">
        <f>+I159-K159</f>
        <v>26750</v>
      </c>
      <c r="M159" s="329"/>
      <c r="O159" s="103"/>
      <c r="P159" s="104"/>
      <c r="Q159" s="104"/>
      <c r="R159" s="138">
        <f>SUM(R160:R163)</f>
        <v>0</v>
      </c>
      <c r="U159" s="105">
        <f>+I159+R159</f>
        <v>26750</v>
      </c>
      <c r="V159" s="293">
        <f t="shared" si="77"/>
        <v>26750</v>
      </c>
      <c r="W159" s="139">
        <f>+IF(ISERROR(V159/U159),"",V159/U159)</f>
        <v>1</v>
      </c>
    </row>
    <row r="160" spans="2:23" ht="13.8" hidden="1" outlineLevel="3" thickBot="1" x14ac:dyDescent="0.3">
      <c r="B160" s="106"/>
      <c r="C160" s="107"/>
      <c r="D160" s="106" t="s">
        <v>179</v>
      </c>
      <c r="E160" s="108" t="s">
        <v>17</v>
      </c>
      <c r="F160" s="109">
        <v>5</v>
      </c>
      <c r="G160" s="110">
        <v>35</v>
      </c>
      <c r="H160" s="125">
        <f>5*2</f>
        <v>10</v>
      </c>
      <c r="I160" s="112">
        <f>+F160*G160*H160</f>
        <v>1750</v>
      </c>
      <c r="K160" s="99"/>
      <c r="L160" s="99"/>
      <c r="M160" s="330"/>
      <c r="O160" s="109"/>
      <c r="P160" s="110"/>
      <c r="Q160" s="125"/>
      <c r="R160" s="112">
        <f>+O160*P160*Q160</f>
        <v>0</v>
      </c>
      <c r="U160" s="112">
        <f t="shared" ref="U160:U163" si="81">+I160+R160</f>
        <v>1750</v>
      </c>
      <c r="V160" s="293"/>
      <c r="W160" s="139"/>
    </row>
    <row r="161" spans="2:23" ht="13.8" hidden="1" outlineLevel="3" thickBot="1" x14ac:dyDescent="0.3">
      <c r="B161" s="113"/>
      <c r="C161" s="114"/>
      <c r="D161" s="113" t="s">
        <v>181</v>
      </c>
      <c r="E161" s="115" t="s">
        <v>451</v>
      </c>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8" hidden="1" outlineLevel="3" thickBot="1" x14ac:dyDescent="0.3">
      <c r="B162" s="113"/>
      <c r="C162" s="114"/>
      <c r="D162" s="113" t="s">
        <v>183</v>
      </c>
      <c r="E162" s="115" t="s">
        <v>451</v>
      </c>
      <c r="F162" s="116">
        <v>5</v>
      </c>
      <c r="G162" s="117">
        <v>100</v>
      </c>
      <c r="H162" s="116">
        <f>5*2</f>
        <v>10</v>
      </c>
      <c r="I162" s="118">
        <f t="shared" si="82"/>
        <v>5000</v>
      </c>
      <c r="K162" s="99"/>
      <c r="L162" s="99"/>
      <c r="M162" s="330"/>
      <c r="O162" s="116"/>
      <c r="P162" s="117"/>
      <c r="Q162" s="116"/>
      <c r="R162" s="118">
        <f t="shared" si="83"/>
        <v>0</v>
      </c>
      <c r="U162" s="112">
        <f t="shared" si="81"/>
        <v>5000</v>
      </c>
      <c r="V162" s="293"/>
      <c r="W162" s="139"/>
    </row>
    <row r="163" spans="2:23" ht="13.8" hidden="1" outlineLevel="3" thickBot="1" x14ac:dyDescent="0.3">
      <c r="B163" s="119"/>
      <c r="C163" s="120"/>
      <c r="D163" s="119" t="s">
        <v>185</v>
      </c>
      <c r="E163" s="121" t="s">
        <v>451</v>
      </c>
      <c r="F163" s="122">
        <v>2</v>
      </c>
      <c r="G163" s="123">
        <v>1000</v>
      </c>
      <c r="H163" s="122">
        <f>5*2</f>
        <v>10</v>
      </c>
      <c r="I163" s="124">
        <f t="shared" si="82"/>
        <v>20000</v>
      </c>
      <c r="K163" s="99"/>
      <c r="L163" s="99"/>
      <c r="M163" s="330"/>
      <c r="O163" s="122"/>
      <c r="P163" s="123"/>
      <c r="Q163" s="122"/>
      <c r="R163" s="124">
        <f t="shared" si="83"/>
        <v>0</v>
      </c>
      <c r="U163" s="112">
        <f t="shared" si="81"/>
        <v>20000</v>
      </c>
      <c r="V163" s="293"/>
      <c r="W163" s="139"/>
    </row>
    <row r="164" spans="2:23" hidden="1" outlineLevel="2" x14ac:dyDescent="0.25">
      <c r="B164" s="101" t="s">
        <v>450</v>
      </c>
      <c r="C164" s="92" t="s">
        <v>186</v>
      </c>
      <c r="D164" s="101" t="s">
        <v>187</v>
      </c>
      <c r="E164" s="102"/>
      <c r="F164" s="103"/>
      <c r="G164" s="104"/>
      <c r="H164" s="104"/>
      <c r="I164" s="105">
        <f>SUM(I165:I168)</f>
        <v>20000</v>
      </c>
      <c r="K164" s="134"/>
      <c r="L164" s="134">
        <f>+I164-K164</f>
        <v>20000</v>
      </c>
      <c r="M164" s="329"/>
      <c r="O164" s="103"/>
      <c r="P164" s="104"/>
      <c r="Q164" s="104"/>
      <c r="R164" s="138">
        <f>SUM(R165:R168)</f>
        <v>0</v>
      </c>
      <c r="U164" s="105">
        <f>+I164+R164</f>
        <v>20000</v>
      </c>
      <c r="V164" s="293">
        <f t="shared" si="77"/>
        <v>20000</v>
      </c>
      <c r="W164" s="139">
        <f>+IF(ISERROR(V164/U164),"",V164/U164)</f>
        <v>1</v>
      </c>
    </row>
    <row r="165" spans="2:23" ht="13.8" hidden="1" outlineLevel="3" thickBot="1" x14ac:dyDescent="0.3">
      <c r="B165" s="106"/>
      <c r="C165" s="107"/>
      <c r="D165" s="106" t="s">
        <v>188</v>
      </c>
      <c r="E165" s="108" t="s">
        <v>9</v>
      </c>
      <c r="F165" s="109">
        <v>20</v>
      </c>
      <c r="G165" s="110">
        <v>1000</v>
      </c>
      <c r="H165" s="111">
        <v>1</v>
      </c>
      <c r="I165" s="112">
        <f t="shared" ref="I165:I168" si="84">+F165*G165*H165</f>
        <v>20000</v>
      </c>
      <c r="K165" s="99"/>
      <c r="L165" s="99"/>
      <c r="M165" s="330"/>
      <c r="O165" s="109"/>
      <c r="P165" s="110"/>
      <c r="Q165" s="111"/>
      <c r="R165" s="112">
        <f t="shared" ref="R165:R168" si="85">+O165*P165*Q165</f>
        <v>0</v>
      </c>
      <c r="U165" s="112">
        <f t="shared" ref="U165:U168" si="86">+I165+R165</f>
        <v>20000</v>
      </c>
      <c r="V165" s="293"/>
      <c r="W165" s="139"/>
    </row>
    <row r="166" spans="2:23" ht="13.8" hidden="1" outlineLevel="3" thickBot="1" x14ac:dyDescent="0.3">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8" hidden="1" outlineLevel="3" thickBot="1" x14ac:dyDescent="0.3">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8" hidden="1" outlineLevel="3" thickBot="1" x14ac:dyDescent="0.3">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8" hidden="1" outlineLevel="2" thickBot="1" x14ac:dyDescent="0.3">
      <c r="B169" s="101" t="s">
        <v>450</v>
      </c>
      <c r="C169" s="92" t="s">
        <v>192</v>
      </c>
      <c r="D169" s="101" t="s">
        <v>193</v>
      </c>
      <c r="E169" s="102"/>
      <c r="F169" s="103"/>
      <c r="G169" s="104"/>
      <c r="H169" s="104"/>
      <c r="I169" s="105">
        <f>SUM(I170:I173)</f>
        <v>10500</v>
      </c>
      <c r="K169" s="134"/>
      <c r="L169" s="134">
        <f>+I169-K169</f>
        <v>10500</v>
      </c>
      <c r="M169" s="329"/>
      <c r="O169" s="103"/>
      <c r="P169" s="104"/>
      <c r="Q169" s="104"/>
      <c r="R169" s="138">
        <f>SUM(R170:R173)</f>
        <v>0</v>
      </c>
      <c r="U169" s="105">
        <f>+I169+R169</f>
        <v>10500</v>
      </c>
      <c r="V169" s="293">
        <f t="shared" si="77"/>
        <v>10500</v>
      </c>
      <c r="W169" s="139">
        <f>+IF(ISERROR(V169/U169),"",V169/U169)</f>
        <v>1</v>
      </c>
    </row>
    <row r="170" spans="2:23" ht="13.8" hidden="1" outlineLevel="3" thickBot="1" x14ac:dyDescent="0.3">
      <c r="B170" s="106"/>
      <c r="C170" s="107"/>
      <c r="D170" s="106" t="s">
        <v>194</v>
      </c>
      <c r="E170" s="108" t="s">
        <v>17</v>
      </c>
      <c r="F170" s="109">
        <v>5</v>
      </c>
      <c r="G170" s="110">
        <v>30</v>
      </c>
      <c r="H170" s="125">
        <v>50</v>
      </c>
      <c r="I170" s="112">
        <f t="shared" ref="I170:I173" si="87">+F170*G170*H170</f>
        <v>7500</v>
      </c>
      <c r="K170" s="99"/>
      <c r="L170" s="99"/>
      <c r="M170" s="330"/>
      <c r="O170" s="109"/>
      <c r="P170" s="110"/>
      <c r="Q170" s="125"/>
      <c r="R170" s="112">
        <f t="shared" ref="R170:R173" si="88">+O170*P170*Q170</f>
        <v>0</v>
      </c>
      <c r="U170" s="112">
        <f t="shared" ref="U170:U173" si="89">+I170+R170</f>
        <v>7500</v>
      </c>
      <c r="V170" s="293"/>
      <c r="W170" s="139"/>
    </row>
    <row r="171" spans="2:23" ht="13.8" hidden="1" outlineLevel="3" thickBot="1" x14ac:dyDescent="0.3">
      <c r="B171" s="113"/>
      <c r="C171" s="114"/>
      <c r="D171" s="113" t="s">
        <v>452</v>
      </c>
      <c r="E171" s="115" t="s">
        <v>17</v>
      </c>
      <c r="F171" s="116">
        <v>3</v>
      </c>
      <c r="G171" s="117">
        <v>250</v>
      </c>
      <c r="H171" s="116">
        <v>4</v>
      </c>
      <c r="I171" s="118">
        <f t="shared" si="87"/>
        <v>3000</v>
      </c>
      <c r="K171" s="99"/>
      <c r="L171" s="99"/>
      <c r="M171" s="330"/>
      <c r="O171" s="116"/>
      <c r="P171" s="117"/>
      <c r="Q171" s="116"/>
      <c r="R171" s="118">
        <f t="shared" si="88"/>
        <v>0</v>
      </c>
      <c r="U171" s="112">
        <f t="shared" si="89"/>
        <v>3000</v>
      </c>
      <c r="V171" s="293"/>
      <c r="W171" s="139"/>
    </row>
    <row r="172" spans="2:23" ht="13.8" hidden="1" outlineLevel="3" thickBot="1" x14ac:dyDescent="0.3">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8" hidden="1" outlineLevel="3" thickBot="1" x14ac:dyDescent="0.3">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8" hidden="1" outlineLevel="2" thickBot="1" x14ac:dyDescent="0.3">
      <c r="B174" s="101" t="s">
        <v>450</v>
      </c>
      <c r="C174" s="92" t="s">
        <v>202</v>
      </c>
      <c r="D174" s="101" t="s">
        <v>198</v>
      </c>
      <c r="E174" s="102"/>
      <c r="F174" s="103"/>
      <c r="G174" s="104"/>
      <c r="H174" s="104"/>
      <c r="I174" s="105">
        <f>SUM(I175:I178)</f>
        <v>25000</v>
      </c>
      <c r="K174" s="134"/>
      <c r="L174" s="134">
        <f>+I174-K174</f>
        <v>25000</v>
      </c>
      <c r="M174" s="329"/>
      <c r="O174" s="103"/>
      <c r="P174" s="104"/>
      <c r="Q174" s="104"/>
      <c r="R174" s="138">
        <f>SUM(R175:R178)</f>
        <v>0</v>
      </c>
      <c r="U174" s="105">
        <f>+I174+R174</f>
        <v>25000</v>
      </c>
      <c r="V174" s="293">
        <f t="shared" si="77"/>
        <v>25000</v>
      </c>
      <c r="W174" s="139">
        <f>+IF(ISERROR(V174/U174),"",V174/U174)</f>
        <v>1</v>
      </c>
    </row>
    <row r="175" spans="2:23" ht="27" hidden="1" outlineLevel="3" thickBot="1" x14ac:dyDescent="0.3">
      <c r="B175" s="106"/>
      <c r="C175" s="107"/>
      <c r="D175" s="106" t="s">
        <v>199</v>
      </c>
      <c r="E175" s="108" t="s">
        <v>451</v>
      </c>
      <c r="F175" s="109">
        <v>10</v>
      </c>
      <c r="G175" s="110">
        <v>2500</v>
      </c>
      <c r="H175" s="111"/>
      <c r="I175" s="112">
        <f>+F175*G175</f>
        <v>25000</v>
      </c>
      <c r="K175" s="99"/>
      <c r="L175" s="99"/>
      <c r="M175" s="330"/>
      <c r="O175" s="109"/>
      <c r="P175" s="110"/>
      <c r="Q175" s="111"/>
      <c r="R175" s="112">
        <f>+O175*P175</f>
        <v>0</v>
      </c>
      <c r="U175" s="112">
        <f t="shared" ref="U175:U178" si="90">+I175+R175</f>
        <v>25000</v>
      </c>
      <c r="V175" s="293"/>
      <c r="W175" s="139"/>
    </row>
    <row r="176" spans="2:23" ht="13.8" hidden="1" outlineLevel="3" thickBot="1" x14ac:dyDescent="0.3">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8" hidden="1" outlineLevel="3" thickBot="1" x14ac:dyDescent="0.3">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8" hidden="1" outlineLevel="3" thickBot="1" x14ac:dyDescent="0.3">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8" hidden="1" outlineLevel="2" thickBot="1" x14ac:dyDescent="0.3">
      <c r="B179" s="101" t="s">
        <v>450</v>
      </c>
      <c r="C179" s="92" t="s">
        <v>206</v>
      </c>
      <c r="D179" s="101" t="s">
        <v>203</v>
      </c>
      <c r="E179" s="102"/>
      <c r="F179" s="103"/>
      <c r="G179" s="104"/>
      <c r="H179" s="104"/>
      <c r="I179" s="105">
        <f>SUM(I180:I183)</f>
        <v>10000</v>
      </c>
      <c r="K179" s="134"/>
      <c r="L179" s="134">
        <f>+I179-K179</f>
        <v>10000</v>
      </c>
      <c r="M179" s="329"/>
      <c r="O179" s="103"/>
      <c r="P179" s="104"/>
      <c r="Q179" s="104"/>
      <c r="R179" s="138">
        <f>SUM(R180:R183)</f>
        <v>0</v>
      </c>
      <c r="U179" s="105">
        <f>+I179+R179</f>
        <v>10000</v>
      </c>
      <c r="V179" s="293">
        <f t="shared" si="77"/>
        <v>10000</v>
      </c>
      <c r="W179" s="139">
        <f>+IF(ISERROR(V179/U179),"",V179/U179)</f>
        <v>1</v>
      </c>
    </row>
    <row r="180" spans="2:23" ht="13.8" hidden="1" outlineLevel="3" thickBot="1" x14ac:dyDescent="0.3">
      <c r="B180" s="106"/>
      <c r="C180" s="107"/>
      <c r="D180" s="106" t="s">
        <v>454</v>
      </c>
      <c r="E180" s="108" t="s">
        <v>451</v>
      </c>
      <c r="F180" s="109">
        <v>1</v>
      </c>
      <c r="G180" s="110">
        <v>10000</v>
      </c>
      <c r="H180" s="111"/>
      <c r="I180" s="112">
        <f t="shared" ref="I180:I183" si="93">+F180*G180</f>
        <v>10000</v>
      </c>
      <c r="K180" s="99"/>
      <c r="L180" s="99"/>
      <c r="M180" s="330"/>
      <c r="O180" s="109"/>
      <c r="P180" s="110"/>
      <c r="Q180" s="111"/>
      <c r="R180" s="112">
        <f t="shared" ref="R180:R183" si="94">+O180*P180</f>
        <v>0</v>
      </c>
      <c r="U180" s="112">
        <f t="shared" ref="U180:U183" si="95">+I180+R180</f>
        <v>10000</v>
      </c>
      <c r="V180" s="293"/>
      <c r="W180" s="139"/>
    </row>
    <row r="181" spans="2:23" ht="13.8" hidden="1" outlineLevel="3" thickBot="1" x14ac:dyDescent="0.3">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8" hidden="1" outlineLevel="3" thickBot="1" x14ac:dyDescent="0.3">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8" hidden="1" outlineLevel="3" thickBot="1" x14ac:dyDescent="0.3">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8" hidden="1" outlineLevel="2" thickBot="1" x14ac:dyDescent="0.3">
      <c r="B184" s="101" t="s">
        <v>450</v>
      </c>
      <c r="C184" s="92" t="s">
        <v>389</v>
      </c>
      <c r="D184" s="101" t="s">
        <v>207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8" hidden="1" outlineLevel="3" thickBot="1" x14ac:dyDescent="0.3">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8" hidden="1" outlineLevel="3" thickBot="1" x14ac:dyDescent="0.3">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8" hidden="1" outlineLevel="3" thickBot="1" x14ac:dyDescent="0.3">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8" hidden="1" outlineLevel="3" thickBot="1" x14ac:dyDescent="0.3">
      <c r="B188" s="119"/>
      <c r="C188" s="120"/>
      <c r="D188" s="119"/>
      <c r="E188" s="121"/>
      <c r="F188" s="122"/>
      <c r="G188" s="123"/>
      <c r="H188" s="123"/>
      <c r="I188" s="124"/>
      <c r="K188" s="99"/>
      <c r="L188" s="99"/>
      <c r="M188" s="330"/>
      <c r="O188" s="122"/>
      <c r="P188" s="123"/>
      <c r="Q188" s="123"/>
      <c r="R188" s="124"/>
      <c r="U188" s="112">
        <f t="shared" si="96"/>
        <v>0</v>
      </c>
      <c r="V188" s="293"/>
      <c r="W188" s="139"/>
    </row>
    <row r="189" spans="2:23" ht="14.4" outlineLevel="1" collapsed="1" thickBot="1" x14ac:dyDescent="0.3">
      <c r="B189" s="45" t="s">
        <v>390</v>
      </c>
      <c r="C189" s="45" t="s">
        <v>167</v>
      </c>
      <c r="D189" s="45" t="s">
        <v>168</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1">
        <f>SUM(V190:V220)</f>
        <v>103050</v>
      </c>
      <c r="W189" s="132">
        <f>+IF(ISERROR(V189/U189),"",V189/U189)</f>
        <v>1</v>
      </c>
    </row>
    <row r="190" spans="2:23" ht="13.8" hidden="1" outlineLevel="2" thickBot="1" x14ac:dyDescent="0.3">
      <c r="B190" s="101" t="s">
        <v>450</v>
      </c>
      <c r="C190" s="92" t="s">
        <v>169</v>
      </c>
      <c r="D190" s="101" t="s">
        <v>170</v>
      </c>
      <c r="E190" s="102"/>
      <c r="F190" s="103"/>
      <c r="G190" s="104"/>
      <c r="H190" s="104"/>
      <c r="I190" s="105">
        <f>SUM(I191:I194)</f>
        <v>10800</v>
      </c>
      <c r="K190" s="134"/>
      <c r="L190" s="134">
        <f>+I190-K190</f>
        <v>10800</v>
      </c>
      <c r="M190" s="329"/>
      <c r="O190" s="103"/>
      <c r="P190" s="104"/>
      <c r="Q190" s="104"/>
      <c r="R190" s="138">
        <f>SUM(R191:R194)</f>
        <v>0</v>
      </c>
      <c r="U190" s="105">
        <f>+I190+R190</f>
        <v>10800</v>
      </c>
      <c r="V190" s="293">
        <f t="shared" ref="V190:V220" si="98">+U190-K190</f>
        <v>10800</v>
      </c>
      <c r="W190" s="139">
        <f>+IF(ISERROR(V190/U190),"",V190/U190)</f>
        <v>1</v>
      </c>
    </row>
    <row r="191" spans="2:23" ht="13.8" hidden="1" outlineLevel="3" thickBot="1" x14ac:dyDescent="0.3">
      <c r="B191" s="106"/>
      <c r="C191" s="107"/>
      <c r="D191" s="106" t="s">
        <v>171</v>
      </c>
      <c r="E191" s="108" t="s">
        <v>14</v>
      </c>
      <c r="F191" s="109">
        <v>24</v>
      </c>
      <c r="G191" s="110">
        <v>3000</v>
      </c>
      <c r="H191" s="111">
        <v>0.15</v>
      </c>
      <c r="I191" s="112">
        <f>+F191*G191*H191</f>
        <v>10800</v>
      </c>
      <c r="K191" s="99"/>
      <c r="L191" s="99"/>
      <c r="M191" s="330"/>
      <c r="O191" s="109"/>
      <c r="P191" s="110"/>
      <c r="Q191" s="111"/>
      <c r="R191" s="112">
        <f>+O191*P191*Q191</f>
        <v>0</v>
      </c>
      <c r="U191" s="112">
        <f t="shared" ref="U191:U194" si="99">+I191+R191</f>
        <v>10800</v>
      </c>
      <c r="V191" s="293"/>
      <c r="W191" s="139"/>
    </row>
    <row r="192" spans="2:23" ht="13.8" hidden="1" outlineLevel="3" thickBot="1" x14ac:dyDescent="0.3">
      <c r="B192" s="113"/>
      <c r="C192" s="114"/>
      <c r="D192" s="113" t="s">
        <v>173</v>
      </c>
      <c r="E192" s="115" t="s">
        <v>14</v>
      </c>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8" hidden="1" outlineLevel="3" thickBot="1" x14ac:dyDescent="0.3">
      <c r="B193" s="113"/>
      <c r="C193" s="114"/>
      <c r="D193" s="113" t="s">
        <v>259</v>
      </c>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8" hidden="1" outlineLevel="3" thickBot="1" x14ac:dyDescent="0.3">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8" hidden="1" outlineLevel="2" thickBot="1" x14ac:dyDescent="0.3">
      <c r="B195" s="101" t="s">
        <v>450</v>
      </c>
      <c r="C195" s="92" t="s">
        <v>177</v>
      </c>
      <c r="D195" s="101" t="s">
        <v>178</v>
      </c>
      <c r="E195" s="102"/>
      <c r="F195" s="103"/>
      <c r="G195" s="104"/>
      <c r="H195" s="104"/>
      <c r="I195" s="105">
        <f>SUM(I196:I199)</f>
        <v>26750</v>
      </c>
      <c r="K195" s="134"/>
      <c r="L195" s="134">
        <f>+I195-K195</f>
        <v>26750</v>
      </c>
      <c r="M195" s="329"/>
      <c r="O195" s="103"/>
      <c r="P195" s="104"/>
      <c r="Q195" s="104"/>
      <c r="R195" s="138">
        <f>SUM(R196:R199)</f>
        <v>0</v>
      </c>
      <c r="U195" s="105">
        <f>+I195+R195</f>
        <v>26750</v>
      </c>
      <c r="V195" s="293">
        <f t="shared" si="98"/>
        <v>26750</v>
      </c>
      <c r="W195" s="139">
        <f>+IF(ISERROR(V195/U195),"",V195/U195)</f>
        <v>1</v>
      </c>
    </row>
    <row r="196" spans="2:23" ht="13.8" hidden="1" outlineLevel="3" thickBot="1" x14ac:dyDescent="0.3">
      <c r="B196" s="106"/>
      <c r="C196" s="107"/>
      <c r="D196" s="106" t="s">
        <v>179</v>
      </c>
      <c r="E196" s="108" t="s">
        <v>17</v>
      </c>
      <c r="F196" s="109">
        <v>5</v>
      </c>
      <c r="G196" s="110">
        <v>35</v>
      </c>
      <c r="H196" s="125">
        <f>5*2</f>
        <v>10</v>
      </c>
      <c r="I196" s="112">
        <f>+F196*G196*H196</f>
        <v>1750</v>
      </c>
      <c r="K196" s="99"/>
      <c r="L196" s="99"/>
      <c r="M196" s="330"/>
      <c r="O196" s="109"/>
      <c r="P196" s="110"/>
      <c r="Q196" s="125"/>
      <c r="R196" s="112">
        <f>+O196*P196*Q196</f>
        <v>0</v>
      </c>
      <c r="U196" s="112">
        <f t="shared" ref="U196:U199" si="102">+I196+R196</f>
        <v>1750</v>
      </c>
      <c r="V196" s="293"/>
      <c r="W196" s="139"/>
    </row>
    <row r="197" spans="2:23" ht="13.8" hidden="1" outlineLevel="3" thickBot="1" x14ac:dyDescent="0.3">
      <c r="B197" s="113"/>
      <c r="C197" s="114"/>
      <c r="D197" s="113" t="s">
        <v>181</v>
      </c>
      <c r="E197" s="115" t="s">
        <v>451</v>
      </c>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8" hidden="1" outlineLevel="3" thickBot="1" x14ac:dyDescent="0.3">
      <c r="B198" s="113"/>
      <c r="C198" s="114"/>
      <c r="D198" s="113" t="s">
        <v>183</v>
      </c>
      <c r="E198" s="115" t="s">
        <v>451</v>
      </c>
      <c r="F198" s="116">
        <v>5</v>
      </c>
      <c r="G198" s="117">
        <v>100</v>
      </c>
      <c r="H198" s="116">
        <f>5*2</f>
        <v>10</v>
      </c>
      <c r="I198" s="118">
        <f t="shared" si="103"/>
        <v>5000</v>
      </c>
      <c r="K198" s="99"/>
      <c r="L198" s="99"/>
      <c r="M198" s="330"/>
      <c r="O198" s="116"/>
      <c r="P198" s="117"/>
      <c r="Q198" s="116"/>
      <c r="R198" s="118">
        <f t="shared" si="104"/>
        <v>0</v>
      </c>
      <c r="U198" s="112">
        <f t="shared" si="102"/>
        <v>5000</v>
      </c>
      <c r="V198" s="293"/>
      <c r="W198" s="139"/>
    </row>
    <row r="199" spans="2:23" ht="13.8" hidden="1" outlineLevel="3" thickBot="1" x14ac:dyDescent="0.3">
      <c r="B199" s="119"/>
      <c r="C199" s="120"/>
      <c r="D199" s="119" t="s">
        <v>185</v>
      </c>
      <c r="E199" s="121" t="s">
        <v>451</v>
      </c>
      <c r="F199" s="122">
        <v>2</v>
      </c>
      <c r="G199" s="123">
        <v>1000</v>
      </c>
      <c r="H199" s="122">
        <f>5*2</f>
        <v>10</v>
      </c>
      <c r="I199" s="124">
        <f t="shared" si="103"/>
        <v>20000</v>
      </c>
      <c r="K199" s="99"/>
      <c r="L199" s="99"/>
      <c r="M199" s="330"/>
      <c r="O199" s="122"/>
      <c r="P199" s="123"/>
      <c r="Q199" s="122"/>
      <c r="R199" s="124">
        <f t="shared" si="104"/>
        <v>0</v>
      </c>
      <c r="U199" s="112">
        <f t="shared" si="102"/>
        <v>20000</v>
      </c>
      <c r="V199" s="293"/>
      <c r="W199" s="139"/>
    </row>
    <row r="200" spans="2:23" hidden="1" outlineLevel="2" x14ac:dyDescent="0.25">
      <c r="B200" s="101" t="s">
        <v>450</v>
      </c>
      <c r="C200" s="92" t="s">
        <v>186</v>
      </c>
      <c r="D200" s="101" t="s">
        <v>187</v>
      </c>
      <c r="E200" s="102"/>
      <c r="F200" s="103"/>
      <c r="G200" s="104"/>
      <c r="H200" s="104"/>
      <c r="I200" s="105">
        <f>SUM(I201:I204)</f>
        <v>20000</v>
      </c>
      <c r="K200" s="134"/>
      <c r="L200" s="134">
        <f>+I200-K200</f>
        <v>20000</v>
      </c>
      <c r="M200" s="329"/>
      <c r="O200" s="103"/>
      <c r="P200" s="104"/>
      <c r="Q200" s="104"/>
      <c r="R200" s="138">
        <f>SUM(R201:R204)</f>
        <v>0</v>
      </c>
      <c r="U200" s="105">
        <f>+I200+R200</f>
        <v>20000</v>
      </c>
      <c r="V200" s="293">
        <f t="shared" si="98"/>
        <v>20000</v>
      </c>
      <c r="W200" s="139">
        <f>+IF(ISERROR(V200/U200),"",V200/U200)</f>
        <v>1</v>
      </c>
    </row>
    <row r="201" spans="2:23" ht="13.8" hidden="1" outlineLevel="3" thickBot="1" x14ac:dyDescent="0.3">
      <c r="B201" s="106"/>
      <c r="C201" s="107"/>
      <c r="D201" s="106" t="s">
        <v>188</v>
      </c>
      <c r="E201" s="108" t="s">
        <v>9</v>
      </c>
      <c r="F201" s="109">
        <v>20</v>
      </c>
      <c r="G201" s="110">
        <v>1000</v>
      </c>
      <c r="H201" s="111">
        <v>1</v>
      </c>
      <c r="I201" s="112">
        <f t="shared" ref="I201:I204" si="105">+F201*G201*H201</f>
        <v>20000</v>
      </c>
      <c r="K201" s="99"/>
      <c r="L201" s="99"/>
      <c r="M201" s="330"/>
      <c r="O201" s="109"/>
      <c r="P201" s="110"/>
      <c r="Q201" s="111"/>
      <c r="R201" s="112">
        <f t="shared" ref="R201:R204" si="106">+O201*P201*Q201</f>
        <v>0</v>
      </c>
      <c r="U201" s="112">
        <f t="shared" ref="U201:U204" si="107">+I201+R201</f>
        <v>20000</v>
      </c>
      <c r="V201" s="293"/>
      <c r="W201" s="139"/>
    </row>
    <row r="202" spans="2:23" ht="13.8" hidden="1" outlineLevel="3" thickBot="1" x14ac:dyDescent="0.3">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8" hidden="1" outlineLevel="3" thickBot="1" x14ac:dyDescent="0.3">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8" hidden="1" outlineLevel="3" thickBot="1" x14ac:dyDescent="0.3">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8" hidden="1" outlineLevel="2" thickBot="1" x14ac:dyDescent="0.3">
      <c r="B205" s="101" t="s">
        <v>450</v>
      </c>
      <c r="C205" s="92" t="s">
        <v>192</v>
      </c>
      <c r="D205" s="101" t="s">
        <v>193</v>
      </c>
      <c r="E205" s="102"/>
      <c r="F205" s="103"/>
      <c r="G205" s="104"/>
      <c r="H205" s="104"/>
      <c r="I205" s="105">
        <f>SUM(I206:I209)</f>
        <v>10500</v>
      </c>
      <c r="K205" s="134"/>
      <c r="L205" s="134">
        <f>+I205-K205</f>
        <v>10500</v>
      </c>
      <c r="M205" s="329"/>
      <c r="O205" s="103"/>
      <c r="P205" s="104"/>
      <c r="Q205" s="104"/>
      <c r="R205" s="138">
        <f>SUM(R206:R209)</f>
        <v>0</v>
      </c>
      <c r="U205" s="105">
        <f>+I205+R205</f>
        <v>10500</v>
      </c>
      <c r="V205" s="293">
        <f t="shared" si="98"/>
        <v>10500</v>
      </c>
      <c r="W205" s="139">
        <f>+IF(ISERROR(V205/U205),"",V205/U205)</f>
        <v>1</v>
      </c>
    </row>
    <row r="206" spans="2:23" ht="13.8" hidden="1" outlineLevel="3" thickBot="1" x14ac:dyDescent="0.3">
      <c r="B206" s="106"/>
      <c r="C206" s="107"/>
      <c r="D206" s="106" t="s">
        <v>194</v>
      </c>
      <c r="E206" s="108" t="s">
        <v>17</v>
      </c>
      <c r="F206" s="109">
        <v>5</v>
      </c>
      <c r="G206" s="110">
        <v>30</v>
      </c>
      <c r="H206" s="125">
        <v>50</v>
      </c>
      <c r="I206" s="112">
        <f t="shared" ref="I206:I209" si="108">+F206*G206*H206</f>
        <v>7500</v>
      </c>
      <c r="K206" s="99"/>
      <c r="L206" s="99"/>
      <c r="M206" s="330"/>
      <c r="O206" s="109"/>
      <c r="P206" s="110"/>
      <c r="Q206" s="125"/>
      <c r="R206" s="112">
        <f t="shared" ref="R206:R209" si="109">+O206*P206*Q206</f>
        <v>0</v>
      </c>
      <c r="U206" s="112">
        <f t="shared" ref="U206:U209" si="110">+I206+R206</f>
        <v>7500</v>
      </c>
      <c r="V206" s="293"/>
      <c r="W206" s="139"/>
    </row>
    <row r="207" spans="2:23" ht="13.8" hidden="1" outlineLevel="3" thickBot="1" x14ac:dyDescent="0.3">
      <c r="B207" s="113"/>
      <c r="C207" s="114"/>
      <c r="D207" s="113" t="s">
        <v>452</v>
      </c>
      <c r="E207" s="115" t="s">
        <v>17</v>
      </c>
      <c r="F207" s="116">
        <v>3</v>
      </c>
      <c r="G207" s="117">
        <v>250</v>
      </c>
      <c r="H207" s="116">
        <v>4</v>
      </c>
      <c r="I207" s="118">
        <f t="shared" si="108"/>
        <v>3000</v>
      </c>
      <c r="K207" s="99"/>
      <c r="L207" s="99"/>
      <c r="M207" s="330"/>
      <c r="O207" s="116"/>
      <c r="P207" s="117"/>
      <c r="Q207" s="116"/>
      <c r="R207" s="118">
        <f t="shared" si="109"/>
        <v>0</v>
      </c>
      <c r="U207" s="112">
        <f t="shared" si="110"/>
        <v>3000</v>
      </c>
      <c r="V207" s="293"/>
      <c r="W207" s="139"/>
    </row>
    <row r="208" spans="2:23" ht="13.8" hidden="1" outlineLevel="3" thickBot="1" x14ac:dyDescent="0.3">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8" hidden="1" outlineLevel="3" thickBot="1" x14ac:dyDescent="0.3">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8" hidden="1" outlineLevel="2" thickBot="1" x14ac:dyDescent="0.3">
      <c r="B210" s="101" t="s">
        <v>450</v>
      </c>
      <c r="C210" s="92" t="s">
        <v>202</v>
      </c>
      <c r="D210" s="101" t="s">
        <v>198</v>
      </c>
      <c r="E210" s="102"/>
      <c r="F210" s="103"/>
      <c r="G210" s="104"/>
      <c r="H210" s="104"/>
      <c r="I210" s="105">
        <f>SUM(I211:I214)</f>
        <v>25000</v>
      </c>
      <c r="K210" s="134"/>
      <c r="L210" s="134">
        <f>+I210-K210</f>
        <v>25000</v>
      </c>
      <c r="M210" s="329"/>
      <c r="O210" s="103"/>
      <c r="P210" s="104"/>
      <c r="Q210" s="104"/>
      <c r="R210" s="138">
        <f>SUM(R211:R214)</f>
        <v>0</v>
      </c>
      <c r="U210" s="105">
        <f>+I210+R210</f>
        <v>25000</v>
      </c>
      <c r="V210" s="293">
        <f t="shared" si="98"/>
        <v>25000</v>
      </c>
      <c r="W210" s="139">
        <f>+IF(ISERROR(V210/U210),"",V210/U210)</f>
        <v>1</v>
      </c>
    </row>
    <row r="211" spans="2:23" ht="27" hidden="1" outlineLevel="3" thickBot="1" x14ac:dyDescent="0.3">
      <c r="B211" s="106"/>
      <c r="C211" s="107"/>
      <c r="D211" s="106" t="s">
        <v>199</v>
      </c>
      <c r="E211" s="108" t="s">
        <v>451</v>
      </c>
      <c r="F211" s="109">
        <v>10</v>
      </c>
      <c r="G211" s="110">
        <v>2500</v>
      </c>
      <c r="H211" s="111"/>
      <c r="I211" s="112">
        <f>+F211*G211</f>
        <v>25000</v>
      </c>
      <c r="K211" s="99"/>
      <c r="L211" s="99"/>
      <c r="M211" s="330"/>
      <c r="O211" s="109"/>
      <c r="P211" s="110"/>
      <c r="Q211" s="111"/>
      <c r="R211" s="112">
        <f>+O211*P211</f>
        <v>0</v>
      </c>
      <c r="U211" s="112">
        <f t="shared" ref="U211:U214" si="111">+I211+R211</f>
        <v>25000</v>
      </c>
      <c r="V211" s="293"/>
      <c r="W211" s="139"/>
    </row>
    <row r="212" spans="2:23" ht="13.8" hidden="1" outlineLevel="3" thickBot="1" x14ac:dyDescent="0.3">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8" hidden="1" outlineLevel="3" thickBot="1" x14ac:dyDescent="0.3">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8" hidden="1" outlineLevel="3" thickBot="1" x14ac:dyDescent="0.3">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8" hidden="1" outlineLevel="2" thickBot="1" x14ac:dyDescent="0.3">
      <c r="B215" s="101" t="s">
        <v>450</v>
      </c>
      <c r="C215" s="92" t="s">
        <v>206</v>
      </c>
      <c r="D215" s="101" t="s">
        <v>203</v>
      </c>
      <c r="E215" s="102"/>
      <c r="F215" s="103"/>
      <c r="G215" s="104"/>
      <c r="H215" s="104"/>
      <c r="I215" s="105">
        <f>SUM(I216:I219)</f>
        <v>10000</v>
      </c>
      <c r="K215" s="134"/>
      <c r="L215" s="134">
        <f>+I215-K215</f>
        <v>10000</v>
      </c>
      <c r="M215" s="329"/>
      <c r="O215" s="103"/>
      <c r="P215" s="104"/>
      <c r="Q215" s="104"/>
      <c r="R215" s="138">
        <f>SUM(R216:R219)</f>
        <v>0</v>
      </c>
      <c r="U215" s="105">
        <f>+I215+R215</f>
        <v>10000</v>
      </c>
      <c r="V215" s="293">
        <f t="shared" si="98"/>
        <v>10000</v>
      </c>
      <c r="W215" s="139">
        <f>+IF(ISERROR(V215/U215),"",V215/U215)</f>
        <v>1</v>
      </c>
    </row>
    <row r="216" spans="2:23" ht="13.8" hidden="1" outlineLevel="3" thickBot="1" x14ac:dyDescent="0.3">
      <c r="B216" s="106"/>
      <c r="C216" s="107"/>
      <c r="D216" s="106" t="s">
        <v>454</v>
      </c>
      <c r="E216" s="108" t="s">
        <v>451</v>
      </c>
      <c r="F216" s="109">
        <v>1</v>
      </c>
      <c r="G216" s="110">
        <v>10000</v>
      </c>
      <c r="H216" s="111"/>
      <c r="I216" s="112">
        <f t="shared" ref="I216:I219" si="114">+F216*G216</f>
        <v>10000</v>
      </c>
      <c r="K216" s="99"/>
      <c r="L216" s="99"/>
      <c r="M216" s="330"/>
      <c r="O216" s="109"/>
      <c r="P216" s="110"/>
      <c r="Q216" s="111"/>
      <c r="R216" s="112">
        <f t="shared" ref="R216:R224" si="115">+O216*P216</f>
        <v>0</v>
      </c>
      <c r="U216" s="112">
        <f t="shared" ref="U216:U219" si="116">+I216+R216</f>
        <v>10000</v>
      </c>
      <c r="V216" s="293"/>
      <c r="W216" s="139"/>
    </row>
    <row r="217" spans="2:23" ht="13.8" hidden="1" outlineLevel="3" thickBot="1" x14ac:dyDescent="0.3">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8" hidden="1" outlineLevel="3" thickBot="1" x14ac:dyDescent="0.3">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8" hidden="1" outlineLevel="3" thickBot="1" x14ac:dyDescent="0.3">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8" hidden="1" outlineLevel="2" thickBot="1" x14ac:dyDescent="0.3">
      <c r="B220" s="101" t="s">
        <v>450</v>
      </c>
      <c r="C220" s="92" t="s">
        <v>389</v>
      </c>
      <c r="D220" s="101" t="s">
        <v>207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8" hidden="1" outlineLevel="3" thickBot="1" x14ac:dyDescent="0.3">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8" hidden="1" outlineLevel="3" thickBot="1" x14ac:dyDescent="0.3">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8" hidden="1" outlineLevel="3" thickBot="1" x14ac:dyDescent="0.3">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8" hidden="1" outlineLevel="3" thickBot="1" x14ac:dyDescent="0.3">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x14ac:dyDescent="0.25">
      <c r="B225" s="51" t="s">
        <v>390</v>
      </c>
      <c r="C225" s="52">
        <v>3</v>
      </c>
      <c r="D225" s="53" t="s">
        <v>252</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4" outlineLevel="1" thickBot="1" x14ac:dyDescent="0.3">
      <c r="B226" s="45" t="s">
        <v>390</v>
      </c>
      <c r="C226" s="45" t="s">
        <v>253</v>
      </c>
      <c r="D226" s="45" t="s">
        <v>254</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1">
        <f>SUM(V227:V257)</f>
        <v>57550</v>
      </c>
      <c r="W226" s="132">
        <f>+IF(ISERROR(V226/U226),"",V226/U226)</f>
        <v>1</v>
      </c>
    </row>
    <row r="227" spans="2:23" ht="13.8" hidden="1" outlineLevel="2" thickBot="1" x14ac:dyDescent="0.3">
      <c r="B227" s="101" t="s">
        <v>450</v>
      </c>
      <c r="C227" s="92"/>
      <c r="D227" s="101" t="s">
        <v>256</v>
      </c>
      <c r="E227" s="102"/>
      <c r="F227" s="103"/>
      <c r="G227" s="104"/>
      <c r="H227" s="104"/>
      <c r="I227" s="105">
        <f>SUM(I228:I231)</f>
        <v>10800</v>
      </c>
      <c r="K227" s="134"/>
      <c r="L227" s="134">
        <f>+I227-K227</f>
        <v>10800</v>
      </c>
      <c r="M227" s="329"/>
      <c r="O227" s="103"/>
      <c r="P227" s="104"/>
      <c r="Q227" s="104"/>
      <c r="R227" s="138">
        <f>SUM(R228:R231)</f>
        <v>0</v>
      </c>
      <c r="U227" s="105">
        <f>+I227+R227</f>
        <v>10800</v>
      </c>
      <c r="V227" s="293">
        <f t="shared" ref="V227:V237" si="120">+U227-K227</f>
        <v>10800</v>
      </c>
      <c r="W227" s="139">
        <f>+IF(ISERROR(V227/U227),"",V227/U227)</f>
        <v>1</v>
      </c>
    </row>
    <row r="228" spans="2:23" ht="13.8" hidden="1" outlineLevel="3" thickBot="1" x14ac:dyDescent="0.3">
      <c r="B228" s="106"/>
      <c r="C228" s="107"/>
      <c r="D228" s="106" t="s">
        <v>171</v>
      </c>
      <c r="E228" s="108" t="s">
        <v>14</v>
      </c>
      <c r="F228" s="109">
        <v>24</v>
      </c>
      <c r="G228" s="110">
        <v>3000</v>
      </c>
      <c r="H228" s="111">
        <v>0.15</v>
      </c>
      <c r="I228" s="112">
        <f>+F228*G228*H228</f>
        <v>10800</v>
      </c>
      <c r="K228" s="99"/>
      <c r="L228" s="99"/>
      <c r="M228" s="330"/>
      <c r="O228" s="109"/>
      <c r="P228" s="110"/>
      <c r="Q228" s="111"/>
      <c r="R228" s="112">
        <f>+O228*P228*Q228</f>
        <v>0</v>
      </c>
      <c r="U228" s="112">
        <f t="shared" ref="U228:U231" si="121">+I228+R228</f>
        <v>10800</v>
      </c>
      <c r="V228" s="293"/>
      <c r="W228" s="139"/>
    </row>
    <row r="229" spans="2:23" ht="13.8" hidden="1" outlineLevel="3" thickBot="1" x14ac:dyDescent="0.3">
      <c r="B229" s="113"/>
      <c r="C229" s="114"/>
      <c r="D229" s="113" t="s">
        <v>173</v>
      </c>
      <c r="E229" s="115" t="s">
        <v>14</v>
      </c>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8" hidden="1" outlineLevel="3" thickBot="1" x14ac:dyDescent="0.3">
      <c r="B230" s="113"/>
      <c r="C230" s="114"/>
      <c r="D230" s="113" t="s">
        <v>259</v>
      </c>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8" hidden="1" outlineLevel="3" thickBot="1" x14ac:dyDescent="0.3">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8" hidden="1" outlineLevel="2" thickBot="1" x14ac:dyDescent="0.3">
      <c r="B232" s="101" t="s">
        <v>450</v>
      </c>
      <c r="C232" s="92"/>
      <c r="D232" s="101" t="s">
        <v>263</v>
      </c>
      <c r="E232" s="102"/>
      <c r="F232" s="103"/>
      <c r="G232" s="104"/>
      <c r="H232" s="104"/>
      <c r="I232" s="105">
        <f>SUM(I233:I236)</f>
        <v>26750</v>
      </c>
      <c r="K232" s="134"/>
      <c r="L232" s="134">
        <f>+I232-K232</f>
        <v>26750</v>
      </c>
      <c r="M232" s="329"/>
      <c r="O232" s="103"/>
      <c r="P232" s="104"/>
      <c r="Q232" s="104"/>
      <c r="R232" s="138">
        <f>SUM(R233:R236)</f>
        <v>0</v>
      </c>
      <c r="U232" s="105">
        <f>+I232+R232</f>
        <v>26750</v>
      </c>
      <c r="V232" s="293">
        <f t="shared" si="120"/>
        <v>26750</v>
      </c>
      <c r="W232" s="139">
        <f>+IF(ISERROR(V232/U232),"",V232/U232)</f>
        <v>1</v>
      </c>
    </row>
    <row r="233" spans="2:23" ht="13.8" hidden="1" outlineLevel="3" thickBot="1" x14ac:dyDescent="0.3">
      <c r="B233" s="106"/>
      <c r="C233" s="107"/>
      <c r="D233" s="106"/>
      <c r="E233" s="108" t="s">
        <v>17</v>
      </c>
      <c r="F233" s="109">
        <v>5</v>
      </c>
      <c r="G233" s="110">
        <v>35</v>
      </c>
      <c r="H233" s="125">
        <f>5*2</f>
        <v>10</v>
      </c>
      <c r="I233" s="112">
        <f>+F233*G233*H233</f>
        <v>1750</v>
      </c>
      <c r="K233" s="99"/>
      <c r="L233" s="99"/>
      <c r="M233" s="330"/>
      <c r="O233" s="109"/>
      <c r="P233" s="110"/>
      <c r="Q233" s="125"/>
      <c r="R233" s="112">
        <f>+O233*P233*Q233</f>
        <v>0</v>
      </c>
      <c r="U233" s="112">
        <f t="shared" ref="U233:U236" si="124">+I233+R233</f>
        <v>1750</v>
      </c>
      <c r="V233" s="293"/>
      <c r="W233" s="139"/>
    </row>
    <row r="234" spans="2:23" ht="13.8" hidden="1" outlineLevel="3" thickBot="1" x14ac:dyDescent="0.3">
      <c r="B234" s="113"/>
      <c r="C234" s="114"/>
      <c r="D234" s="113"/>
      <c r="E234" s="115" t="s">
        <v>451</v>
      </c>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8" hidden="1" outlineLevel="3" thickBot="1" x14ac:dyDescent="0.3">
      <c r="B235" s="113"/>
      <c r="C235" s="114"/>
      <c r="D235" s="113"/>
      <c r="E235" s="115" t="s">
        <v>451</v>
      </c>
      <c r="F235" s="116">
        <v>5</v>
      </c>
      <c r="G235" s="117">
        <v>100</v>
      </c>
      <c r="H235" s="116">
        <f>5*2</f>
        <v>10</v>
      </c>
      <c r="I235" s="118">
        <f t="shared" si="125"/>
        <v>5000</v>
      </c>
      <c r="K235" s="99"/>
      <c r="L235" s="99"/>
      <c r="M235" s="330"/>
      <c r="O235" s="116"/>
      <c r="P235" s="117"/>
      <c r="Q235" s="116"/>
      <c r="R235" s="118">
        <f t="shared" si="126"/>
        <v>0</v>
      </c>
      <c r="U235" s="112">
        <f t="shared" si="124"/>
        <v>5000</v>
      </c>
      <c r="V235" s="293"/>
      <c r="W235" s="139"/>
    </row>
    <row r="236" spans="2:23" ht="13.8" hidden="1" outlineLevel="3" thickBot="1" x14ac:dyDescent="0.3">
      <c r="B236" s="119"/>
      <c r="C236" s="120"/>
      <c r="D236" s="119"/>
      <c r="E236" s="121" t="s">
        <v>451</v>
      </c>
      <c r="F236" s="122">
        <v>2</v>
      </c>
      <c r="G236" s="123">
        <v>1000</v>
      </c>
      <c r="H236" s="122">
        <f>5*2</f>
        <v>10</v>
      </c>
      <c r="I236" s="124">
        <f t="shared" si="125"/>
        <v>20000</v>
      </c>
      <c r="K236" s="99"/>
      <c r="L236" s="99"/>
      <c r="M236" s="330"/>
      <c r="O236" s="122"/>
      <c r="P236" s="123"/>
      <c r="Q236" s="122"/>
      <c r="R236" s="124">
        <f t="shared" si="126"/>
        <v>0</v>
      </c>
      <c r="U236" s="112">
        <f t="shared" si="124"/>
        <v>20000</v>
      </c>
      <c r="V236" s="293"/>
      <c r="W236" s="139"/>
    </row>
    <row r="237" spans="2:23" ht="13.8" hidden="1" outlineLevel="2" thickBot="1" x14ac:dyDescent="0.3">
      <c r="B237" s="101" t="s">
        <v>450</v>
      </c>
      <c r="C237" s="92"/>
      <c r="D237" s="101" t="s">
        <v>178</v>
      </c>
      <c r="E237" s="102"/>
      <c r="F237" s="103"/>
      <c r="G237" s="104"/>
      <c r="H237" s="104"/>
      <c r="I237" s="105">
        <f>SUM(I238:I241)</f>
        <v>20000</v>
      </c>
      <c r="K237" s="134"/>
      <c r="L237" s="134">
        <f>+I237-K237</f>
        <v>20000</v>
      </c>
      <c r="M237" s="329"/>
      <c r="O237" s="103"/>
      <c r="P237" s="104"/>
      <c r="Q237" s="104"/>
      <c r="R237" s="138">
        <f>SUM(R238:R241)</f>
        <v>0</v>
      </c>
      <c r="U237" s="105">
        <f>+I237+R237</f>
        <v>20000</v>
      </c>
      <c r="V237" s="293">
        <f t="shared" si="120"/>
        <v>20000</v>
      </c>
      <c r="W237" s="139">
        <f>+IF(ISERROR(V237/U237),"",V237/U237)</f>
        <v>1</v>
      </c>
    </row>
    <row r="238" spans="2:23" ht="13.8" hidden="1" outlineLevel="3" thickBot="1" x14ac:dyDescent="0.3">
      <c r="B238" s="106"/>
      <c r="C238" s="107"/>
      <c r="D238" s="106"/>
      <c r="E238" s="108" t="s">
        <v>9</v>
      </c>
      <c r="F238" s="109">
        <v>20</v>
      </c>
      <c r="G238" s="110">
        <v>1000</v>
      </c>
      <c r="H238" s="111">
        <v>1</v>
      </c>
      <c r="I238" s="112">
        <f t="shared" ref="I238:I241" si="127">+F238*G238*H238</f>
        <v>20000</v>
      </c>
      <c r="K238" s="99"/>
      <c r="L238" s="99"/>
      <c r="M238" s="330"/>
      <c r="O238" s="109"/>
      <c r="P238" s="110"/>
      <c r="Q238" s="111"/>
      <c r="R238" s="112">
        <f t="shared" ref="R238:R241" si="128">+O238*P238*Q238</f>
        <v>0</v>
      </c>
      <c r="U238" s="112">
        <f t="shared" ref="U238:U241" si="129">+I238+R238</f>
        <v>20000</v>
      </c>
      <c r="V238" s="293"/>
      <c r="W238" s="139"/>
    </row>
    <row r="239" spans="2:23" ht="13.8" hidden="1" outlineLevel="3" thickBot="1" x14ac:dyDescent="0.3">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8" hidden="1" outlineLevel="3" thickBot="1" x14ac:dyDescent="0.3">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8" hidden="1" outlineLevel="3" thickBot="1" x14ac:dyDescent="0.3">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8.2" outlineLevel="1" collapsed="1" thickBot="1" x14ac:dyDescent="0.3">
      <c r="B242" s="45" t="s">
        <v>450</v>
      </c>
      <c r="C242" s="45" t="s">
        <v>271</v>
      </c>
      <c r="D242" s="45" t="s">
        <v>272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4.4" hidden="1" outlineLevel="2" thickBot="1" x14ac:dyDescent="0.3">
      <c r="B243" s="19" t="s">
        <v>390</v>
      </c>
      <c r="C243" s="20" t="s">
        <v>455</v>
      </c>
      <c r="D243" s="101" t="s">
        <v>274</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4.4" hidden="1" outlineLevel="3" thickBot="1" x14ac:dyDescent="0.3">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4.4" hidden="1" outlineLevel="3" thickBot="1" x14ac:dyDescent="0.3">
      <c r="B245" s="30"/>
      <c r="C245" s="31"/>
      <c r="D245" s="113"/>
      <c r="E245" s="32"/>
      <c r="F245" s="33"/>
      <c r="G245" s="34"/>
      <c r="H245" s="34"/>
      <c r="I245" s="58"/>
      <c r="K245" s="99"/>
      <c r="L245" s="99"/>
      <c r="M245" s="330"/>
      <c r="O245" s="33"/>
      <c r="P245" s="34"/>
      <c r="Q245" s="34"/>
      <c r="R245" s="58"/>
      <c r="U245" s="112">
        <f t="shared" si="132"/>
        <v>0</v>
      </c>
      <c r="V245" s="293"/>
      <c r="W245" s="139"/>
    </row>
    <row r="246" spans="2:23" ht="14.4" hidden="1" outlineLevel="3" thickBot="1" x14ac:dyDescent="0.3">
      <c r="B246" s="30"/>
      <c r="C246" s="31"/>
      <c r="D246" s="113"/>
      <c r="E246" s="32"/>
      <c r="F246" s="33"/>
      <c r="G246" s="34"/>
      <c r="H246" s="34"/>
      <c r="I246" s="58"/>
      <c r="K246" s="99"/>
      <c r="L246" s="99"/>
      <c r="M246" s="330"/>
      <c r="O246" s="33"/>
      <c r="P246" s="34"/>
      <c r="Q246" s="34"/>
      <c r="R246" s="58"/>
      <c r="U246" s="112">
        <f t="shared" si="132"/>
        <v>0</v>
      </c>
      <c r="V246" s="293"/>
      <c r="W246" s="139"/>
    </row>
    <row r="247" spans="2:23" ht="14.4" hidden="1" outlineLevel="3" thickBot="1" x14ac:dyDescent="0.3">
      <c r="B247" s="35"/>
      <c r="C247" s="36"/>
      <c r="D247" s="119"/>
      <c r="E247" s="37"/>
      <c r="F247" s="38"/>
      <c r="G247" s="39"/>
      <c r="H247" s="39"/>
      <c r="I247" s="59"/>
      <c r="K247" s="99"/>
      <c r="L247" s="99"/>
      <c r="M247" s="330"/>
      <c r="O247" s="38"/>
      <c r="P247" s="39"/>
      <c r="Q247" s="39"/>
      <c r="R247" s="59"/>
      <c r="U247" s="112">
        <f t="shared" si="132"/>
        <v>0</v>
      </c>
      <c r="V247" s="293"/>
      <c r="W247" s="139"/>
    </row>
    <row r="248" spans="2:23" ht="14.4" hidden="1" outlineLevel="2" thickBot="1" x14ac:dyDescent="0.3">
      <c r="B248" s="19" t="s">
        <v>390</v>
      </c>
      <c r="C248" s="20" t="s">
        <v>456</v>
      </c>
      <c r="D248" s="101" t="s">
        <v>278</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4.4" hidden="1" outlineLevel="3" thickBot="1" x14ac:dyDescent="0.3">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4.4" hidden="1" outlineLevel="3" thickBot="1" x14ac:dyDescent="0.3">
      <c r="B250" s="30"/>
      <c r="C250" s="31"/>
      <c r="D250" s="113"/>
      <c r="E250" s="32"/>
      <c r="F250" s="33"/>
      <c r="G250" s="34"/>
      <c r="H250" s="34"/>
      <c r="I250" s="58"/>
      <c r="K250" s="99"/>
      <c r="L250" s="99"/>
      <c r="M250" s="330"/>
      <c r="O250" s="33"/>
      <c r="P250" s="34"/>
      <c r="Q250" s="34"/>
      <c r="R250" s="58"/>
      <c r="U250" s="112">
        <f t="shared" si="133"/>
        <v>0</v>
      </c>
      <c r="V250" s="293"/>
      <c r="W250" s="139"/>
    </row>
    <row r="251" spans="2:23" ht="14.4" hidden="1" outlineLevel="3" thickBot="1" x14ac:dyDescent="0.3">
      <c r="B251" s="30"/>
      <c r="C251" s="31"/>
      <c r="D251" s="113"/>
      <c r="E251" s="32"/>
      <c r="F251" s="33"/>
      <c r="G251" s="34"/>
      <c r="H251" s="34"/>
      <c r="I251" s="58"/>
      <c r="K251" s="99"/>
      <c r="L251" s="99"/>
      <c r="M251" s="330"/>
      <c r="O251" s="33"/>
      <c r="P251" s="34"/>
      <c r="Q251" s="34"/>
      <c r="R251" s="58"/>
      <c r="U251" s="112">
        <f t="shared" si="133"/>
        <v>0</v>
      </c>
      <c r="V251" s="293"/>
      <c r="W251" s="139"/>
    </row>
    <row r="252" spans="2:23" ht="14.4" hidden="1" outlineLevel="3" thickBot="1" x14ac:dyDescent="0.3">
      <c r="B252" s="35"/>
      <c r="C252" s="36"/>
      <c r="D252" s="119"/>
      <c r="E252" s="37"/>
      <c r="F252" s="38"/>
      <c r="G252" s="39"/>
      <c r="H252" s="39"/>
      <c r="I252" s="59"/>
      <c r="K252" s="99"/>
      <c r="L252" s="99"/>
      <c r="M252" s="330"/>
      <c r="O252" s="38"/>
      <c r="P252" s="39"/>
      <c r="Q252" s="39"/>
      <c r="R252" s="59"/>
      <c r="U252" s="112">
        <f t="shared" si="133"/>
        <v>0</v>
      </c>
      <c r="V252" s="293"/>
      <c r="W252" s="139"/>
    </row>
    <row r="253" spans="2:23" ht="14.4" hidden="1" outlineLevel="2" thickBot="1" x14ac:dyDescent="0.3">
      <c r="B253" s="19" t="s">
        <v>390</v>
      </c>
      <c r="C253" s="20" t="s">
        <v>457</v>
      </c>
      <c r="D253" s="101" t="s">
        <v>281</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4.4" hidden="1" outlineLevel="3" thickBot="1" x14ac:dyDescent="0.3">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4.4" hidden="1" outlineLevel="3" thickBot="1" x14ac:dyDescent="0.3">
      <c r="B255" s="30"/>
      <c r="C255" s="31"/>
      <c r="D255" s="113"/>
      <c r="E255" s="32"/>
      <c r="F255" s="33"/>
      <c r="G255" s="34"/>
      <c r="H255" s="34"/>
      <c r="I255" s="58"/>
      <c r="K255" s="99"/>
      <c r="L255" s="99"/>
      <c r="M255" s="330"/>
      <c r="O255" s="33"/>
      <c r="P255" s="34"/>
      <c r="Q255" s="34"/>
      <c r="R255" s="58"/>
      <c r="U255" s="112">
        <f t="shared" si="134"/>
        <v>0</v>
      </c>
      <c r="V255" s="293"/>
      <c r="W255" s="139"/>
    </row>
    <row r="256" spans="2:23" ht="14.4" hidden="1" outlineLevel="3" thickBot="1" x14ac:dyDescent="0.3">
      <c r="B256" s="30"/>
      <c r="C256" s="31"/>
      <c r="D256" s="113"/>
      <c r="E256" s="32"/>
      <c r="F256" s="33"/>
      <c r="G256" s="34"/>
      <c r="H256" s="34"/>
      <c r="I256" s="58"/>
      <c r="K256" s="99"/>
      <c r="L256" s="99"/>
      <c r="M256" s="330"/>
      <c r="O256" s="33"/>
      <c r="P256" s="34"/>
      <c r="Q256" s="34"/>
      <c r="R256" s="58"/>
      <c r="U256" s="112">
        <f t="shared" si="134"/>
        <v>0</v>
      </c>
      <c r="V256" s="293"/>
      <c r="W256" s="139"/>
    </row>
    <row r="257" spans="2:23" ht="14.4" hidden="1" outlineLevel="3" thickBot="1" x14ac:dyDescent="0.3">
      <c r="B257" s="35"/>
      <c r="C257" s="36"/>
      <c r="D257" s="119"/>
      <c r="E257" s="37"/>
      <c r="F257" s="38"/>
      <c r="G257" s="39"/>
      <c r="H257" s="39"/>
      <c r="I257" s="59"/>
      <c r="K257" s="99"/>
      <c r="L257" s="99"/>
      <c r="M257" s="330"/>
      <c r="O257" s="38"/>
      <c r="P257" s="39"/>
      <c r="Q257" s="39"/>
      <c r="R257" s="59"/>
      <c r="U257" s="112">
        <f t="shared" si="134"/>
        <v>0</v>
      </c>
      <c r="V257" s="293"/>
      <c r="W257" s="139"/>
    </row>
    <row r="258" spans="2:23" ht="14.4" hidden="1" outlineLevel="2" thickBot="1" x14ac:dyDescent="0.3">
      <c r="B258" s="19" t="s">
        <v>390</v>
      </c>
      <c r="C258" s="20" t="s">
        <v>458</v>
      </c>
      <c r="D258" s="101" t="s">
        <v>284</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4.4" hidden="1" outlineLevel="3" thickBot="1" x14ac:dyDescent="0.3">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4.4" hidden="1" outlineLevel="3" thickBot="1" x14ac:dyDescent="0.3">
      <c r="B260" s="30"/>
      <c r="C260" s="31"/>
      <c r="D260" s="113"/>
      <c r="E260" s="32"/>
      <c r="F260" s="33"/>
      <c r="G260" s="34"/>
      <c r="H260" s="34"/>
      <c r="I260" s="58"/>
      <c r="K260" s="99"/>
      <c r="L260" s="99"/>
      <c r="M260" s="330"/>
      <c r="O260" s="33"/>
      <c r="P260" s="34"/>
      <c r="Q260" s="34"/>
      <c r="R260" s="58"/>
      <c r="U260" s="112">
        <f t="shared" si="135"/>
        <v>0</v>
      </c>
      <c r="V260" s="293"/>
      <c r="W260" s="139"/>
    </row>
    <row r="261" spans="2:23" ht="14.4" hidden="1" outlineLevel="3" thickBot="1" x14ac:dyDescent="0.3">
      <c r="B261" s="30"/>
      <c r="C261" s="31"/>
      <c r="D261" s="113"/>
      <c r="E261" s="32"/>
      <c r="F261" s="33"/>
      <c r="G261" s="34"/>
      <c r="H261" s="34"/>
      <c r="I261" s="58"/>
      <c r="K261" s="99"/>
      <c r="L261" s="99"/>
      <c r="M261" s="330"/>
      <c r="O261" s="33"/>
      <c r="P261" s="34"/>
      <c r="Q261" s="34"/>
      <c r="R261" s="58"/>
      <c r="U261" s="112">
        <f t="shared" si="135"/>
        <v>0</v>
      </c>
      <c r="V261" s="293"/>
      <c r="W261" s="139"/>
    </row>
    <row r="262" spans="2:23" ht="14.4" hidden="1" outlineLevel="3" thickBot="1" x14ac:dyDescent="0.3">
      <c r="B262" s="35"/>
      <c r="C262" s="36"/>
      <c r="D262" s="119"/>
      <c r="E262" s="37"/>
      <c r="F262" s="38"/>
      <c r="G262" s="39"/>
      <c r="H262" s="39"/>
      <c r="I262" s="59"/>
      <c r="K262" s="99"/>
      <c r="L262" s="99"/>
      <c r="M262" s="330"/>
      <c r="O262" s="38"/>
      <c r="P262" s="39"/>
      <c r="Q262" s="39"/>
      <c r="R262" s="59"/>
      <c r="U262" s="112">
        <f t="shared" si="135"/>
        <v>0</v>
      </c>
      <c r="V262" s="293"/>
      <c r="W262" s="139"/>
    </row>
    <row r="263" spans="2:23" ht="14.4" hidden="1" outlineLevel="2" thickBot="1" x14ac:dyDescent="0.3">
      <c r="B263" s="19" t="s">
        <v>390</v>
      </c>
      <c r="C263" s="20" t="s">
        <v>459</v>
      </c>
      <c r="D263" s="101" t="s">
        <v>288</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4.4" hidden="1" outlineLevel="3" thickBot="1" x14ac:dyDescent="0.3">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4.4" hidden="1" outlineLevel="3" thickBot="1" x14ac:dyDescent="0.3">
      <c r="B265" s="30"/>
      <c r="C265" s="31"/>
      <c r="D265" s="113"/>
      <c r="E265" s="32"/>
      <c r="F265" s="33"/>
      <c r="G265" s="34"/>
      <c r="H265" s="34"/>
      <c r="I265" s="58"/>
      <c r="K265" s="99"/>
      <c r="L265" s="99"/>
      <c r="M265" s="330"/>
      <c r="O265" s="33"/>
      <c r="P265" s="34"/>
      <c r="Q265" s="34"/>
      <c r="R265" s="58"/>
      <c r="U265" s="112">
        <f t="shared" si="136"/>
        <v>0</v>
      </c>
      <c r="V265" s="293"/>
      <c r="W265" s="139"/>
    </row>
    <row r="266" spans="2:23" ht="14.4" hidden="1" outlineLevel="3" thickBot="1" x14ac:dyDescent="0.3">
      <c r="B266" s="30"/>
      <c r="C266" s="31"/>
      <c r="D266" s="113"/>
      <c r="E266" s="32"/>
      <c r="F266" s="33"/>
      <c r="G266" s="34"/>
      <c r="H266" s="34"/>
      <c r="I266" s="58"/>
      <c r="K266" s="99"/>
      <c r="L266" s="99"/>
      <c r="M266" s="330"/>
      <c r="O266" s="33"/>
      <c r="P266" s="34"/>
      <c r="Q266" s="34"/>
      <c r="R266" s="58"/>
      <c r="U266" s="112">
        <f t="shared" si="136"/>
        <v>0</v>
      </c>
      <c r="V266" s="293"/>
      <c r="W266" s="139"/>
    </row>
    <row r="267" spans="2:23" ht="14.4" hidden="1" outlineLevel="3" thickBot="1" x14ac:dyDescent="0.3">
      <c r="B267" s="35"/>
      <c r="C267" s="36"/>
      <c r="D267" s="119"/>
      <c r="E267" s="37"/>
      <c r="F267" s="38"/>
      <c r="G267" s="39"/>
      <c r="H267" s="39"/>
      <c r="I267" s="59"/>
      <c r="K267" s="99"/>
      <c r="L267" s="99"/>
      <c r="M267" s="330"/>
      <c r="O267" s="38"/>
      <c r="P267" s="39"/>
      <c r="Q267" s="39"/>
      <c r="R267" s="59"/>
      <c r="U267" s="112">
        <f t="shared" si="136"/>
        <v>0</v>
      </c>
      <c r="V267" s="293"/>
      <c r="W267" s="139"/>
    </row>
    <row r="268" spans="2:23" ht="14.4" hidden="1" outlineLevel="2" thickBot="1" x14ac:dyDescent="0.3">
      <c r="B268" s="19" t="s">
        <v>390</v>
      </c>
      <c r="C268" s="20" t="s">
        <v>460</v>
      </c>
      <c r="D268" s="101" t="s">
        <v>291</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4.4" hidden="1" outlineLevel="3" thickBot="1" x14ac:dyDescent="0.3">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4.4" hidden="1" outlineLevel="3" thickBot="1" x14ac:dyDescent="0.3">
      <c r="B270" s="30"/>
      <c r="C270" s="31"/>
      <c r="D270" s="113"/>
      <c r="E270" s="32"/>
      <c r="F270" s="33"/>
      <c r="G270" s="34"/>
      <c r="H270" s="34"/>
      <c r="I270" s="58"/>
      <c r="K270" s="99"/>
      <c r="L270" s="99"/>
      <c r="M270" s="330"/>
      <c r="O270" s="33"/>
      <c r="P270" s="34"/>
      <c r="Q270" s="34"/>
      <c r="R270" s="58"/>
      <c r="U270" s="112">
        <f t="shared" si="137"/>
        <v>0</v>
      </c>
      <c r="V270" s="293"/>
      <c r="W270" s="139"/>
    </row>
    <row r="271" spans="2:23" ht="14.4" hidden="1" outlineLevel="3" thickBot="1" x14ac:dyDescent="0.3">
      <c r="B271" s="30"/>
      <c r="C271" s="31"/>
      <c r="D271" s="113"/>
      <c r="E271" s="32"/>
      <c r="F271" s="33"/>
      <c r="G271" s="34"/>
      <c r="H271" s="34"/>
      <c r="I271" s="58"/>
      <c r="K271" s="99"/>
      <c r="L271" s="99"/>
      <c r="M271" s="330"/>
      <c r="O271" s="33"/>
      <c r="P271" s="34"/>
      <c r="Q271" s="34"/>
      <c r="R271" s="58"/>
      <c r="U271" s="112">
        <f t="shared" si="137"/>
        <v>0</v>
      </c>
      <c r="V271" s="293"/>
      <c r="W271" s="139"/>
    </row>
    <row r="272" spans="2:23" ht="14.4" hidden="1" outlineLevel="3" thickBot="1" x14ac:dyDescent="0.3">
      <c r="B272" s="35"/>
      <c r="C272" s="36"/>
      <c r="D272" s="119"/>
      <c r="E272" s="37"/>
      <c r="F272" s="38"/>
      <c r="G272" s="39"/>
      <c r="H272" s="39"/>
      <c r="I272" s="59"/>
      <c r="K272" s="99"/>
      <c r="L272" s="99"/>
      <c r="M272" s="330"/>
      <c r="O272" s="38"/>
      <c r="P272" s="39"/>
      <c r="Q272" s="39"/>
      <c r="R272" s="59"/>
      <c r="U272" s="112">
        <f t="shared" si="137"/>
        <v>0</v>
      </c>
      <c r="V272" s="293"/>
      <c r="W272" s="139"/>
    </row>
    <row r="273" spans="2:23" ht="14.4" hidden="1" outlineLevel="2" thickBot="1" x14ac:dyDescent="0.3">
      <c r="B273" s="19" t="s">
        <v>390</v>
      </c>
      <c r="C273" s="20" t="s">
        <v>461</v>
      </c>
      <c r="D273" s="101" t="s">
        <v>294</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4.4" hidden="1" outlineLevel="3" thickBot="1" x14ac:dyDescent="0.3">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4.4" hidden="1" outlineLevel="3" thickBot="1" x14ac:dyDescent="0.3">
      <c r="B275" s="30"/>
      <c r="C275" s="31"/>
      <c r="D275" s="113"/>
      <c r="E275" s="32"/>
      <c r="F275" s="33"/>
      <c r="G275" s="34"/>
      <c r="H275" s="34"/>
      <c r="I275" s="58"/>
      <c r="K275" s="99"/>
      <c r="L275" s="99"/>
      <c r="M275" s="330"/>
      <c r="O275" s="33"/>
      <c r="P275" s="34"/>
      <c r="Q275" s="34"/>
      <c r="R275" s="58"/>
      <c r="U275" s="112">
        <f t="shared" si="138"/>
        <v>0</v>
      </c>
      <c r="V275" s="293"/>
      <c r="W275" s="139"/>
    </row>
    <row r="276" spans="2:23" ht="14.4" hidden="1" outlineLevel="3" thickBot="1" x14ac:dyDescent="0.3">
      <c r="B276" s="30"/>
      <c r="C276" s="31"/>
      <c r="D276" s="113"/>
      <c r="E276" s="32"/>
      <c r="F276" s="33"/>
      <c r="G276" s="34"/>
      <c r="H276" s="34"/>
      <c r="I276" s="58"/>
      <c r="K276" s="99"/>
      <c r="L276" s="99"/>
      <c r="M276" s="330"/>
      <c r="O276" s="33"/>
      <c r="P276" s="34"/>
      <c r="Q276" s="34"/>
      <c r="R276" s="58"/>
      <c r="U276" s="112">
        <f t="shared" si="138"/>
        <v>0</v>
      </c>
      <c r="V276" s="293"/>
      <c r="W276" s="139"/>
    </row>
    <row r="277" spans="2:23" ht="14.4" hidden="1" outlineLevel="3" thickBot="1" x14ac:dyDescent="0.3">
      <c r="B277" s="35"/>
      <c r="C277" s="36"/>
      <c r="D277" s="119"/>
      <c r="E277" s="37"/>
      <c r="F277" s="38"/>
      <c r="G277" s="39"/>
      <c r="H277" s="39"/>
      <c r="I277" s="59"/>
      <c r="K277" s="99"/>
      <c r="L277" s="99"/>
      <c r="M277" s="330"/>
      <c r="O277" s="38"/>
      <c r="P277" s="39"/>
      <c r="Q277" s="39"/>
      <c r="R277" s="59"/>
      <c r="U277" s="112">
        <f t="shared" si="138"/>
        <v>0</v>
      </c>
      <c r="V277" s="293"/>
      <c r="W277" s="139"/>
    </row>
    <row r="278" spans="2:23" ht="14.4" hidden="1" outlineLevel="2" thickBot="1" x14ac:dyDescent="0.3">
      <c r="B278" s="19" t="s">
        <v>390</v>
      </c>
      <c r="C278" s="20" t="s">
        <v>462</v>
      </c>
      <c r="D278" s="101" t="s">
        <v>297</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4.4" hidden="1" outlineLevel="3" thickBot="1" x14ac:dyDescent="0.3">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4.4" hidden="1" outlineLevel="3" thickBot="1" x14ac:dyDescent="0.3">
      <c r="B280" s="30"/>
      <c r="C280" s="31"/>
      <c r="D280" s="113"/>
      <c r="E280" s="32"/>
      <c r="F280" s="33"/>
      <c r="G280" s="34"/>
      <c r="H280" s="34"/>
      <c r="I280" s="58"/>
      <c r="K280" s="99"/>
      <c r="L280" s="99"/>
      <c r="M280" s="330"/>
      <c r="O280" s="33"/>
      <c r="P280" s="34"/>
      <c r="Q280" s="34"/>
      <c r="R280" s="58"/>
      <c r="U280" s="112">
        <f t="shared" si="139"/>
        <v>0</v>
      </c>
      <c r="V280" s="293"/>
      <c r="W280" s="139"/>
    </row>
    <row r="281" spans="2:23" ht="14.4" hidden="1" outlineLevel="3" thickBot="1" x14ac:dyDescent="0.3">
      <c r="B281" s="30"/>
      <c r="C281" s="31"/>
      <c r="D281" s="113"/>
      <c r="E281" s="32"/>
      <c r="F281" s="33"/>
      <c r="G281" s="34"/>
      <c r="H281" s="34"/>
      <c r="I281" s="58"/>
      <c r="K281" s="99"/>
      <c r="L281" s="99"/>
      <c r="M281" s="330"/>
      <c r="O281" s="33"/>
      <c r="P281" s="34"/>
      <c r="Q281" s="34"/>
      <c r="R281" s="58"/>
      <c r="U281" s="112">
        <f t="shared" si="139"/>
        <v>0</v>
      </c>
      <c r="V281" s="293"/>
      <c r="W281" s="139"/>
    </row>
    <row r="282" spans="2:23" ht="14.4" hidden="1" outlineLevel="3" thickBot="1" x14ac:dyDescent="0.3">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3">
      <c r="B283" s="389" t="s">
        <v>300</v>
      </c>
      <c r="C283" s="389"/>
      <c r="D283" s="389"/>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8" thickBot="1" x14ac:dyDescent="0.3">
      <c r="B284" s="51"/>
      <c r="C284" s="52">
        <v>1</v>
      </c>
      <c r="D284" s="53" t="s">
        <v>254</v>
      </c>
      <c r="E284" s="96" t="s">
        <v>146</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4" outlineLevel="1" thickBot="1" x14ac:dyDescent="0.3">
      <c r="B285" s="45"/>
      <c r="C285" s="45"/>
      <c r="D285" s="45" t="s">
        <v>303</v>
      </c>
      <c r="E285" s="94"/>
      <c r="F285" s="94"/>
      <c r="G285" s="94"/>
      <c r="H285" s="94"/>
      <c r="I285" s="100">
        <f>SUM(I286:I289)</f>
        <v>10800</v>
      </c>
      <c r="K285" s="145"/>
      <c r="L285" s="134">
        <f>+I285-K285</f>
        <v>10800</v>
      </c>
      <c r="M285" s="324"/>
      <c r="O285" s="94"/>
      <c r="P285" s="94"/>
      <c r="Q285" s="94"/>
      <c r="R285" s="149">
        <f>SUM(R286:R289)</f>
        <v>0</v>
      </c>
      <c r="U285" s="105">
        <f>+I285+R285</f>
        <v>10800</v>
      </c>
      <c r="V285" s="293">
        <f t="shared" ref="V285:V300" si="142">+U285-K285</f>
        <v>10800</v>
      </c>
      <c r="W285" s="139">
        <f>+IF(ISERROR(V285/U285),"",V285/U285)</f>
        <v>1</v>
      </c>
    </row>
    <row r="286" spans="2:23" ht="13.8" hidden="1" outlineLevel="3" thickBot="1" x14ac:dyDescent="0.3">
      <c r="B286" s="106"/>
      <c r="C286" s="107"/>
      <c r="D286" s="106"/>
      <c r="E286" s="108" t="s">
        <v>14</v>
      </c>
      <c r="F286" s="109">
        <v>24</v>
      </c>
      <c r="G286" s="110">
        <v>3000</v>
      </c>
      <c r="H286" s="111">
        <v>0.15</v>
      </c>
      <c r="I286" s="112">
        <f>+F286*G286*H286</f>
        <v>10800</v>
      </c>
      <c r="K286" s="99"/>
      <c r="L286" s="99"/>
      <c r="M286" s="330"/>
      <c r="O286" s="109"/>
      <c r="P286" s="110"/>
      <c r="Q286" s="111"/>
      <c r="R286" s="112">
        <f>+O286*P286*Q286</f>
        <v>0</v>
      </c>
      <c r="U286" s="112">
        <f t="shared" ref="U286:U289" si="143">+I286+R286</f>
        <v>10800</v>
      </c>
      <c r="V286" s="293"/>
      <c r="W286" s="139"/>
    </row>
    <row r="287" spans="2:23" ht="13.8" hidden="1" outlineLevel="3" thickBot="1" x14ac:dyDescent="0.3">
      <c r="B287" s="113"/>
      <c r="C287" s="114"/>
      <c r="D287" s="113"/>
      <c r="E287" s="115" t="s">
        <v>14</v>
      </c>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8" hidden="1" outlineLevel="3" thickBot="1" x14ac:dyDescent="0.3">
      <c r="B288" s="113"/>
      <c r="C288" s="114"/>
      <c r="D288" s="113" t="s">
        <v>259</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8" hidden="1" outlineLevel="3" thickBot="1" x14ac:dyDescent="0.3">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4.4" outlineLevel="1" collapsed="1" thickBot="1" x14ac:dyDescent="0.3">
      <c r="B290" s="45"/>
      <c r="C290" s="45"/>
      <c r="D290" s="45" t="s">
        <v>308</v>
      </c>
      <c r="E290" s="94"/>
      <c r="F290" s="94"/>
      <c r="G290" s="94"/>
      <c r="H290" s="94"/>
      <c r="I290" s="100">
        <f>SUM(I291:I294)</f>
        <v>26750</v>
      </c>
      <c r="K290" s="145"/>
      <c r="L290" s="134">
        <f>+I290-K290</f>
        <v>26750</v>
      </c>
      <c r="M290" s="324"/>
      <c r="O290" s="94"/>
      <c r="P290" s="94"/>
      <c r="Q290" s="94"/>
      <c r="R290" s="149">
        <f>SUM(R291:R294)</f>
        <v>0</v>
      </c>
      <c r="U290" s="105">
        <f>+I290+R290</f>
        <v>26750</v>
      </c>
      <c r="V290" s="293">
        <f t="shared" si="142"/>
        <v>26750</v>
      </c>
      <c r="W290" s="139">
        <f>+IF(ISERROR(V290/U290),"",V290/U290)</f>
        <v>1</v>
      </c>
    </row>
    <row r="291" spans="2:23" ht="13.8" hidden="1" outlineLevel="3" thickBot="1" x14ac:dyDescent="0.3">
      <c r="B291" s="106"/>
      <c r="C291" s="107"/>
      <c r="D291" s="106"/>
      <c r="E291" s="108" t="s">
        <v>17</v>
      </c>
      <c r="F291" s="109">
        <v>5</v>
      </c>
      <c r="G291" s="110">
        <v>35</v>
      </c>
      <c r="H291" s="125">
        <f>5*2</f>
        <v>10</v>
      </c>
      <c r="I291" s="112">
        <f>+F291*G291*H291</f>
        <v>1750</v>
      </c>
      <c r="K291" s="99"/>
      <c r="L291" s="99"/>
      <c r="M291" s="330"/>
      <c r="O291" s="109"/>
      <c r="P291" s="110"/>
      <c r="Q291" s="125"/>
      <c r="R291" s="112">
        <f>+O291*P291*Q291</f>
        <v>0</v>
      </c>
      <c r="U291" s="112">
        <f t="shared" ref="U291:U294" si="146">+I291+R291</f>
        <v>1750</v>
      </c>
      <c r="V291" s="293"/>
      <c r="W291" s="139"/>
    </row>
    <row r="292" spans="2:23" ht="13.8" hidden="1" outlineLevel="3" thickBot="1" x14ac:dyDescent="0.3">
      <c r="B292" s="113"/>
      <c r="C292" s="114"/>
      <c r="D292" s="113"/>
      <c r="E292" s="115" t="s">
        <v>451</v>
      </c>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8" hidden="1" outlineLevel="3" thickBot="1" x14ac:dyDescent="0.3">
      <c r="B293" s="113"/>
      <c r="C293" s="114"/>
      <c r="D293" s="113"/>
      <c r="E293" s="115" t="s">
        <v>451</v>
      </c>
      <c r="F293" s="116">
        <v>5</v>
      </c>
      <c r="G293" s="117">
        <v>100</v>
      </c>
      <c r="H293" s="116">
        <f>5*2</f>
        <v>10</v>
      </c>
      <c r="I293" s="118">
        <f t="shared" si="147"/>
        <v>5000</v>
      </c>
      <c r="K293" s="99"/>
      <c r="L293" s="99"/>
      <c r="M293" s="330"/>
      <c r="O293" s="116"/>
      <c r="P293" s="117"/>
      <c r="Q293" s="116"/>
      <c r="R293" s="118">
        <f t="shared" si="148"/>
        <v>0</v>
      </c>
      <c r="U293" s="112">
        <f t="shared" si="146"/>
        <v>5000</v>
      </c>
      <c r="V293" s="293"/>
      <c r="W293" s="139"/>
    </row>
    <row r="294" spans="2:23" ht="13.8" hidden="1" outlineLevel="3" thickBot="1" x14ac:dyDescent="0.3">
      <c r="B294" s="119"/>
      <c r="C294" s="120"/>
      <c r="D294" s="119"/>
      <c r="E294" s="121" t="s">
        <v>451</v>
      </c>
      <c r="F294" s="122">
        <v>2</v>
      </c>
      <c r="G294" s="123">
        <v>1000</v>
      </c>
      <c r="H294" s="122">
        <f>5*2</f>
        <v>10</v>
      </c>
      <c r="I294" s="124">
        <f t="shared" si="147"/>
        <v>20000</v>
      </c>
      <c r="K294" s="99"/>
      <c r="L294" s="99"/>
      <c r="M294" s="330"/>
      <c r="O294" s="122"/>
      <c r="P294" s="123"/>
      <c r="Q294" s="122"/>
      <c r="R294" s="124">
        <f t="shared" si="148"/>
        <v>0</v>
      </c>
      <c r="U294" s="112">
        <f t="shared" si="146"/>
        <v>20000</v>
      </c>
      <c r="V294" s="293"/>
      <c r="W294" s="139"/>
    </row>
    <row r="295" spans="2:23" ht="14.4" outlineLevel="1" collapsed="1" thickBot="1" x14ac:dyDescent="0.3">
      <c r="B295" s="45"/>
      <c r="C295" s="45"/>
      <c r="D295" s="45" t="s">
        <v>312</v>
      </c>
      <c r="E295" s="94"/>
      <c r="F295" s="94"/>
      <c r="G295" s="94"/>
      <c r="H295" s="94"/>
      <c r="I295" s="100">
        <f>SUM(I296:I299)</f>
        <v>20000</v>
      </c>
      <c r="K295" s="145"/>
      <c r="L295" s="134">
        <f>+I295-K295</f>
        <v>20000</v>
      </c>
      <c r="M295" s="324"/>
      <c r="O295" s="94"/>
      <c r="P295" s="94"/>
      <c r="Q295" s="94"/>
      <c r="R295" s="149">
        <f>SUM(R296:R299)</f>
        <v>0</v>
      </c>
      <c r="U295" s="105">
        <f>+I295+R295</f>
        <v>20000</v>
      </c>
      <c r="V295" s="293">
        <f t="shared" si="142"/>
        <v>20000</v>
      </c>
      <c r="W295" s="139">
        <f>+IF(ISERROR(V295/U295),"",V295/U295)</f>
        <v>1</v>
      </c>
    </row>
    <row r="296" spans="2:23" ht="13.8" hidden="1" outlineLevel="3" thickBot="1" x14ac:dyDescent="0.3">
      <c r="B296" s="106"/>
      <c r="C296" s="107"/>
      <c r="D296" s="106"/>
      <c r="E296" s="108" t="s">
        <v>9</v>
      </c>
      <c r="F296" s="109">
        <v>20</v>
      </c>
      <c r="G296" s="110">
        <v>1000</v>
      </c>
      <c r="H296" s="111">
        <v>1</v>
      </c>
      <c r="I296" s="112">
        <f t="shared" ref="I296:I299" si="149">+F296*G296*H296</f>
        <v>20000</v>
      </c>
      <c r="K296" s="99"/>
      <c r="L296" s="99"/>
      <c r="M296" s="330"/>
      <c r="O296" s="109"/>
      <c r="P296" s="110"/>
      <c r="Q296" s="111"/>
      <c r="R296" s="112">
        <f t="shared" ref="R296:R299" si="150">+O296*P296*Q296</f>
        <v>0</v>
      </c>
      <c r="U296" s="112">
        <f t="shared" ref="U296:U299" si="151">+I296+R296</f>
        <v>20000</v>
      </c>
      <c r="V296" s="293"/>
      <c r="W296" s="139"/>
    </row>
    <row r="297" spans="2:23" ht="13.8" hidden="1" outlineLevel="3" thickBot="1" x14ac:dyDescent="0.3">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8" hidden="1" outlineLevel="3" thickBot="1" x14ac:dyDescent="0.3">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8" hidden="1" outlineLevel="3" thickBot="1" x14ac:dyDescent="0.3">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4.4" outlineLevel="1" collapsed="1" thickBot="1" x14ac:dyDescent="0.3">
      <c r="B300" s="45"/>
      <c r="C300" s="45"/>
      <c r="D300" s="45" t="s">
        <v>178</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8" hidden="1" outlineLevel="3" thickBot="1" x14ac:dyDescent="0.3">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8" hidden="1" outlineLevel="3" thickBot="1" x14ac:dyDescent="0.3">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8" hidden="1" outlineLevel="3" thickBot="1" x14ac:dyDescent="0.3">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8" hidden="1" outlineLevel="3" thickBot="1" x14ac:dyDescent="0.3">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8" thickBot="1" x14ac:dyDescent="0.3">
      <c r="B305" s="41"/>
      <c r="C305" s="42">
        <v>2</v>
      </c>
      <c r="D305" s="43" t="s">
        <v>272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4" outlineLevel="1" thickBot="1" x14ac:dyDescent="0.3">
      <c r="B306" s="45" t="s">
        <v>390</v>
      </c>
      <c r="C306" s="45" t="s">
        <v>456</v>
      </c>
      <c r="D306" s="45" t="s">
        <v>318</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8" hidden="1" outlineLevel="3" thickBot="1" x14ac:dyDescent="0.3">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8" hidden="1" outlineLevel="3" thickBot="1" x14ac:dyDescent="0.3">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8" hidden="1" outlineLevel="3" thickBot="1" x14ac:dyDescent="0.3">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8" hidden="1" outlineLevel="3" thickBot="1" x14ac:dyDescent="0.3">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4.4" outlineLevel="1" collapsed="1" thickBot="1" x14ac:dyDescent="0.3">
      <c r="B311" s="45" t="s">
        <v>390</v>
      </c>
      <c r="C311" s="45" t="s">
        <v>457</v>
      </c>
      <c r="D311" s="45" t="s">
        <v>288</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8" hidden="1" outlineLevel="3" thickBot="1" x14ac:dyDescent="0.3">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8" hidden="1" outlineLevel="3" thickBot="1" x14ac:dyDescent="0.3">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8" hidden="1" outlineLevel="3" thickBot="1" x14ac:dyDescent="0.3">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8" hidden="1" outlineLevel="3" thickBot="1" x14ac:dyDescent="0.3">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4.4" outlineLevel="1" collapsed="1" thickBot="1" x14ac:dyDescent="0.3">
      <c r="B316" s="45" t="s">
        <v>390</v>
      </c>
      <c r="C316" s="45" t="s">
        <v>458</v>
      </c>
      <c r="D316" s="45" t="s">
        <v>294</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8" hidden="1" outlineLevel="3" thickBot="1" x14ac:dyDescent="0.3">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8" hidden="1" outlineLevel="3" thickBot="1" x14ac:dyDescent="0.3">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8" hidden="1" outlineLevel="3" thickBot="1" x14ac:dyDescent="0.3">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8" hidden="1" outlineLevel="3" thickBot="1" x14ac:dyDescent="0.3">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4.4" outlineLevel="1" collapsed="1" thickBot="1" x14ac:dyDescent="0.3">
      <c r="B321" s="45"/>
      <c r="C321" s="45"/>
      <c r="D321" s="45" t="s">
        <v>324</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8" hidden="1" outlineLevel="3" thickBot="1" x14ac:dyDescent="0.3">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8" hidden="1" outlineLevel="3" thickBot="1" x14ac:dyDescent="0.3">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8" hidden="1" outlineLevel="3" thickBot="1" x14ac:dyDescent="0.3">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8" hidden="1" outlineLevel="3" thickBot="1" x14ac:dyDescent="0.3">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8" thickBot="1" x14ac:dyDescent="0.3">
      <c r="B326" s="41"/>
      <c r="C326" s="42">
        <v>3</v>
      </c>
      <c r="D326" s="43" t="s">
        <v>327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4" outlineLevel="1" thickBot="1" x14ac:dyDescent="0.3">
      <c r="B327" s="45" t="s">
        <v>390</v>
      </c>
      <c r="C327" s="45" t="s">
        <v>456</v>
      </c>
      <c r="D327" s="45" t="s">
        <v>328</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8" hidden="1" outlineLevel="3" thickBot="1" x14ac:dyDescent="0.3">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8" hidden="1" outlineLevel="3" thickBot="1" x14ac:dyDescent="0.3">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8" hidden="1" outlineLevel="3" thickBot="1" x14ac:dyDescent="0.3">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8" hidden="1" outlineLevel="3" thickBot="1" x14ac:dyDescent="0.3">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4.4" outlineLevel="1" collapsed="1" thickBot="1" x14ac:dyDescent="0.3">
      <c r="B332" s="45" t="s">
        <v>390</v>
      </c>
      <c r="C332" s="45" t="s">
        <v>457</v>
      </c>
      <c r="D332" s="45" t="s">
        <v>330</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8" hidden="1" outlineLevel="3" thickBot="1" x14ac:dyDescent="0.3">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8" hidden="1" outlineLevel="3" thickBot="1" x14ac:dyDescent="0.3">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8" hidden="1" outlineLevel="3" thickBot="1" x14ac:dyDescent="0.3">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8" hidden="1" outlineLevel="3" thickBot="1" x14ac:dyDescent="0.3">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4.4" outlineLevel="1" collapsed="1" thickBot="1" x14ac:dyDescent="0.3">
      <c r="B337" s="45" t="s">
        <v>390</v>
      </c>
      <c r="C337" s="45" t="s">
        <v>458</v>
      </c>
      <c r="D337" s="45" t="s">
        <v>463</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8" hidden="1" outlineLevel="3" thickBot="1" x14ac:dyDescent="0.3">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8" hidden="1" outlineLevel="3" thickBot="1" x14ac:dyDescent="0.3">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8" hidden="1" outlineLevel="3" thickBot="1" x14ac:dyDescent="0.3">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8" hidden="1" outlineLevel="3" thickBot="1" x14ac:dyDescent="0.3">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3">
      <c r="B342" s="389" t="s">
        <v>331</v>
      </c>
      <c r="C342" s="389"/>
      <c r="D342" s="389"/>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8" thickBot="1" x14ac:dyDescent="0.3">
      <c r="B343" s="51"/>
      <c r="C343" s="52">
        <v>1</v>
      </c>
      <c r="D343" s="53" t="s">
        <v>334</v>
      </c>
      <c r="E343" s="96" t="s">
        <v>146</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4" outlineLevel="1" thickBot="1" x14ac:dyDescent="0.3">
      <c r="B344" s="45"/>
      <c r="C344" s="45"/>
      <c r="D344" s="45" t="s">
        <v>335</v>
      </c>
      <c r="E344" s="94"/>
      <c r="F344" s="94"/>
      <c r="G344" s="94"/>
      <c r="H344" s="94"/>
      <c r="I344" s="100">
        <f>+I345</f>
        <v>50249.500000000007</v>
      </c>
      <c r="K344" s="145"/>
      <c r="L344" s="134">
        <f>+I344-K344</f>
        <v>50249.500000000007</v>
      </c>
      <c r="M344" s="324"/>
      <c r="O344" s="94"/>
      <c r="P344" s="94"/>
      <c r="Q344" s="94"/>
      <c r="R344" s="100">
        <f>+R345</f>
        <v>3962.0000000000005</v>
      </c>
      <c r="U344" s="105">
        <f>+I344+R344</f>
        <v>54211.500000000007</v>
      </c>
      <c r="V344" s="293">
        <f>+U344-K344</f>
        <v>54211.500000000007</v>
      </c>
      <c r="W344" s="139"/>
    </row>
    <row r="345" spans="2:23" hidden="1" outlineLevel="3" x14ac:dyDescent="0.25">
      <c r="B345" s="106"/>
      <c r="C345" s="107"/>
      <c r="D345" s="106" t="s">
        <v>336</v>
      </c>
      <c r="E345" s="108"/>
      <c r="F345" s="109"/>
      <c r="G345" s="110"/>
      <c r="H345" s="111"/>
      <c r="I345" s="112">
        <f>+I6*0.07</f>
        <v>50249.500000000007</v>
      </c>
      <c r="K345" s="112">
        <f>+K6*0.07</f>
        <v>9310</v>
      </c>
      <c r="L345" s="112"/>
      <c r="M345" s="333"/>
      <c r="O345" s="109"/>
      <c r="P345" s="110"/>
      <c r="Q345" s="111"/>
      <c r="R345" s="112">
        <f>+R6*0.07</f>
        <v>3962.0000000000005</v>
      </c>
      <c r="U345" s="112">
        <f>+I345+R345</f>
        <v>54211.500000000007</v>
      </c>
      <c r="V345" s="293"/>
      <c r="W345" s="139"/>
    </row>
    <row r="346" spans="2:23" ht="30" customHeight="1" thickBot="1" x14ac:dyDescent="0.3">
      <c r="B346" s="389" t="s">
        <v>338</v>
      </c>
      <c r="C346" s="389"/>
      <c r="D346" s="389"/>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339</v>
      </c>
    </row>
    <row r="349" spans="2:23" x14ac:dyDescent="0.25">
      <c r="U349" s="289" t="s">
        <v>464</v>
      </c>
      <c r="V349" s="294">
        <f>+U346-K346</f>
        <v>753211.5</v>
      </c>
    </row>
    <row r="350" spans="2:23" x14ac:dyDescent="0.25">
      <c r="B350" s="40" t="s">
        <v>340</v>
      </c>
      <c r="U350" s="282" t="s">
        <v>409</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8.88671875" defaultRowHeight="13.2" x14ac:dyDescent="0.25"/>
  <cols>
    <col min="2" max="2" width="12.33203125" customWidth="1"/>
    <col min="3" max="3" width="13.44140625" bestFit="1" customWidth="1"/>
    <col min="4" max="5" width="13.33203125" bestFit="1" customWidth="1"/>
    <col min="6" max="6" width="12.33203125" bestFit="1" customWidth="1"/>
    <col min="7" max="7" width="15.6640625" bestFit="1" customWidth="1"/>
  </cols>
  <sheetData>
    <row r="3" spans="2:9" x14ac:dyDescent="0.25">
      <c r="B3" s="4" t="s">
        <v>95</v>
      </c>
      <c r="C3" s="4" t="s">
        <v>465</v>
      </c>
      <c r="D3" s="4" t="s">
        <v>466</v>
      </c>
      <c r="E3" s="4" t="s">
        <v>467</v>
      </c>
      <c r="F3" s="4" t="s">
        <v>468</v>
      </c>
      <c r="G3" s="4" t="s">
        <v>469</v>
      </c>
      <c r="H3" s="4" t="s">
        <v>470</v>
      </c>
    </row>
    <row r="4" spans="2:9" ht="34.950000000000003" customHeight="1" x14ac:dyDescent="0.25">
      <c r="B4" s="5" t="s">
        <v>471</v>
      </c>
      <c r="C4" s="6" t="s">
        <v>472</v>
      </c>
      <c r="D4" s="6" t="s">
        <v>473</v>
      </c>
      <c r="E4" s="6" t="s">
        <v>473</v>
      </c>
      <c r="F4" s="6" t="s">
        <v>474</v>
      </c>
      <c r="G4" s="6" t="s">
        <v>475</v>
      </c>
      <c r="H4" s="6">
        <v>1</v>
      </c>
    </row>
    <row r="5" spans="2:9" ht="18" customHeight="1" x14ac:dyDescent="0.25">
      <c r="B5" s="5" t="s">
        <v>476</v>
      </c>
      <c r="C5" s="5"/>
      <c r="D5" s="5"/>
      <c r="E5" s="5"/>
      <c r="F5" s="5"/>
      <c r="G5" s="5"/>
      <c r="H5" s="5"/>
    </row>
    <row r="6" spans="2:9" x14ac:dyDescent="0.25">
      <c r="B6" s="7"/>
      <c r="C6" s="7"/>
      <c r="D6" s="7"/>
      <c r="E6" s="7"/>
      <c r="F6" s="7"/>
      <c r="G6" s="7"/>
      <c r="H6" s="7"/>
    </row>
    <row r="7" spans="2:9" x14ac:dyDescent="0.25">
      <c r="B7" s="8" t="s">
        <v>477</v>
      </c>
      <c r="C7" s="7"/>
      <c r="D7" s="7"/>
      <c r="E7" s="7"/>
      <c r="F7" s="7"/>
      <c r="G7" s="7"/>
      <c r="H7" s="7"/>
    </row>
    <row r="8" spans="2:9" x14ac:dyDescent="0.25">
      <c r="B8" s="8" t="s">
        <v>478</v>
      </c>
      <c r="C8" s="7"/>
      <c r="D8" s="7"/>
      <c r="E8" s="7"/>
      <c r="F8" s="7"/>
      <c r="G8" s="7"/>
      <c r="H8" s="7"/>
    </row>
    <row r="9" spans="2:9" x14ac:dyDescent="0.25">
      <c r="B9" s="8" t="s">
        <v>479</v>
      </c>
      <c r="C9" s="7"/>
      <c r="D9" s="7"/>
      <c r="E9" s="7"/>
      <c r="F9" s="7"/>
      <c r="G9" s="7"/>
      <c r="H9" s="7"/>
    </row>
    <row r="10" spans="2:9" x14ac:dyDescent="0.25">
      <c r="B10" s="8" t="s">
        <v>480</v>
      </c>
      <c r="C10" s="7"/>
      <c r="D10" s="7"/>
      <c r="E10" s="7"/>
      <c r="F10" s="7"/>
      <c r="G10" s="7"/>
      <c r="H10" s="7"/>
    </row>
    <row r="11" spans="2:9" x14ac:dyDescent="0.25">
      <c r="B11" s="8" t="s">
        <v>481</v>
      </c>
      <c r="C11" s="7"/>
      <c r="D11" s="7"/>
      <c r="E11" s="7"/>
      <c r="F11" s="7"/>
      <c r="G11" s="7"/>
      <c r="H11" s="7"/>
    </row>
    <row r="12" spans="2:9" x14ac:dyDescent="0.25">
      <c r="B12" s="7"/>
      <c r="C12" s="7"/>
      <c r="D12" s="7"/>
      <c r="E12" s="7"/>
      <c r="F12" s="7"/>
      <c r="G12" s="7"/>
      <c r="H12" s="7"/>
    </row>
    <row r="13" spans="2:9" x14ac:dyDescent="0.25">
      <c r="B13" s="9" t="s">
        <v>482</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D1" sqref="D1"/>
    </sheetView>
  </sheetViews>
  <sheetFormatPr baseColWidth="10" defaultColWidth="8.88671875" defaultRowHeight="13.2" x14ac:dyDescent="0.25"/>
  <cols>
    <col min="1" max="1" width="3" style="7" customWidth="1"/>
    <col min="2" max="2" width="3.6640625" style="7" customWidth="1"/>
    <col min="3" max="3" width="8.88671875" style="7"/>
    <col min="4" max="4" width="51.5546875" style="7" customWidth="1"/>
    <col min="5" max="5" width="92.88671875" style="7" customWidth="1"/>
    <col min="6" max="6" width="58.33203125" style="7" customWidth="1"/>
    <col min="7" max="8" width="8.88671875" style="7"/>
    <col min="9" max="9" width="6.109375" style="7" customWidth="1"/>
    <col min="10" max="16384" width="8.88671875" style="7"/>
  </cols>
  <sheetData>
    <row r="1" spans="2:10" s="12" customFormat="1" ht="21" x14ac:dyDescent="0.4">
      <c r="B1" s="11" t="s">
        <v>54</v>
      </c>
    </row>
    <row r="3" spans="2:10" ht="15.6" x14ac:dyDescent="0.3">
      <c r="B3" s="13" t="s">
        <v>55</v>
      </c>
      <c r="C3" s="13"/>
      <c r="D3" s="13"/>
      <c r="E3" s="13"/>
      <c r="F3" s="13"/>
    </row>
    <row r="5" spans="2:10" ht="16.2" thickBot="1" x14ac:dyDescent="0.35">
      <c r="C5" s="14" t="s">
        <v>56</v>
      </c>
      <c r="D5" s="15"/>
      <c r="E5" s="273" t="s">
        <v>57</v>
      </c>
      <c r="F5" s="15"/>
    </row>
    <row r="6" spans="2:10" ht="16.2" customHeight="1" x14ac:dyDescent="0.25">
      <c r="B6" s="12"/>
      <c r="C6" s="347" t="s">
        <v>58</v>
      </c>
      <c r="D6" s="348"/>
      <c r="E6" s="363" t="s">
        <v>59</v>
      </c>
      <c r="F6" s="215" t="s">
        <v>60</v>
      </c>
    </row>
    <row r="7" spans="2:10" ht="27" thickBot="1" x14ac:dyDescent="0.3">
      <c r="B7" s="15"/>
      <c r="C7" s="349"/>
      <c r="D7" s="350"/>
      <c r="E7" s="363"/>
      <c r="F7" s="272" t="s">
        <v>61</v>
      </c>
    </row>
    <row r="8" spans="2:10" ht="16.2" customHeight="1" thickBot="1" x14ac:dyDescent="0.3">
      <c r="C8" s="351" t="s">
        <v>62</v>
      </c>
      <c r="D8" s="352"/>
      <c r="E8" s="363" t="s">
        <v>63</v>
      </c>
      <c r="F8" s="215" t="s">
        <v>60</v>
      </c>
    </row>
    <row r="9" spans="2:10" ht="30" customHeight="1" thickBot="1" x14ac:dyDescent="0.3">
      <c r="C9" s="353"/>
      <c r="D9" s="354"/>
      <c r="E9" s="363"/>
    </row>
    <row r="10" spans="2:10" ht="39" customHeight="1" thickBot="1" x14ac:dyDescent="0.35">
      <c r="C10" s="274" t="s">
        <v>64</v>
      </c>
      <c r="D10" s="280"/>
      <c r="E10" s="281" t="s">
        <v>65</v>
      </c>
    </row>
    <row r="11" spans="2:10" ht="13.95" customHeight="1" thickBot="1" x14ac:dyDescent="0.3">
      <c r="C11" s="359" t="s">
        <v>66</v>
      </c>
      <c r="D11" s="360"/>
      <c r="E11" s="345" t="s">
        <v>67</v>
      </c>
      <c r="F11" s="279" t="s">
        <v>60</v>
      </c>
    </row>
    <row r="12" spans="2:10" ht="13.8" thickBot="1" x14ac:dyDescent="0.3">
      <c r="C12" s="361"/>
      <c r="D12" s="362"/>
      <c r="E12" s="346"/>
      <c r="G12" s="334" t="s">
        <v>68</v>
      </c>
      <c r="J12" s="334" t="s">
        <v>69</v>
      </c>
    </row>
    <row r="13" spans="2:10" ht="13.95" customHeight="1" thickBot="1" x14ac:dyDescent="0.3">
      <c r="C13" s="364" t="s">
        <v>70</v>
      </c>
      <c r="D13" s="365"/>
      <c r="E13" s="342" t="s">
        <v>71</v>
      </c>
      <c r="F13" s="276" t="s">
        <v>72</v>
      </c>
      <c r="G13" s="334" t="s">
        <v>73</v>
      </c>
      <c r="J13" s="334" t="s">
        <v>74</v>
      </c>
    </row>
    <row r="14" spans="2:10" ht="13.95" customHeight="1" thickBot="1" x14ac:dyDescent="0.3">
      <c r="C14" s="366"/>
      <c r="D14" s="367"/>
      <c r="E14" s="343"/>
      <c r="F14" s="277" t="s">
        <v>75</v>
      </c>
      <c r="G14" s="334" t="s">
        <v>76</v>
      </c>
      <c r="J14" s="334" t="s">
        <v>77</v>
      </c>
    </row>
    <row r="15" spans="2:10" ht="17.399999999999999" customHeight="1" thickBot="1" x14ac:dyDescent="0.3">
      <c r="C15" s="275"/>
      <c r="D15" s="275"/>
      <c r="E15" s="344"/>
      <c r="F15" s="278" t="s">
        <v>78</v>
      </c>
      <c r="G15" s="334" t="s">
        <v>79</v>
      </c>
      <c r="J15" s="334" t="s">
        <v>80</v>
      </c>
    </row>
    <row r="16" spans="2:10" ht="50.4" customHeight="1" thickBot="1" x14ac:dyDescent="0.35">
      <c r="C16" s="14" t="s">
        <v>81</v>
      </c>
      <c r="D16" s="280"/>
      <c r="E16" s="281" t="s">
        <v>82</v>
      </c>
    </row>
    <row r="17" spans="3:6" ht="13.95" customHeight="1" thickBot="1" x14ac:dyDescent="0.3">
      <c r="C17" s="355" t="s">
        <v>83</v>
      </c>
      <c r="D17" s="356"/>
      <c r="E17" s="345" t="s">
        <v>84</v>
      </c>
      <c r="F17" s="369" t="s">
        <v>85</v>
      </c>
    </row>
    <row r="18" spans="3:6" ht="18.600000000000001" customHeight="1" thickBot="1" x14ac:dyDescent="0.3">
      <c r="C18" s="357"/>
      <c r="D18" s="358"/>
      <c r="E18" s="345"/>
      <c r="F18" s="370"/>
    </row>
    <row r="19" spans="3:6" ht="39.6" customHeight="1" thickBot="1" x14ac:dyDescent="0.35">
      <c r="C19" s="274" t="s">
        <v>86</v>
      </c>
      <c r="D19" s="280"/>
      <c r="E19" s="281" t="s">
        <v>87</v>
      </c>
    </row>
    <row r="20" spans="3:6" ht="16.2" customHeight="1" thickBot="1" x14ac:dyDescent="0.3">
      <c r="C20" s="371" t="s">
        <v>88</v>
      </c>
      <c r="D20" s="372"/>
      <c r="E20" s="346" t="s">
        <v>89</v>
      </c>
      <c r="F20" s="368" t="s">
        <v>90</v>
      </c>
    </row>
    <row r="21" spans="3:6" ht="13.8" thickBot="1" x14ac:dyDescent="0.3">
      <c r="C21" s="373"/>
      <c r="D21" s="374"/>
      <c r="E21" s="346"/>
      <c r="F21" s="368"/>
    </row>
  </sheetData>
  <mergeCells count="14">
    <mergeCell ref="F20:F21"/>
    <mergeCell ref="F17:F18"/>
    <mergeCell ref="C20:D21"/>
    <mergeCell ref="E20:E21"/>
    <mergeCell ref="E17:E18"/>
    <mergeCell ref="E13:E15"/>
    <mergeCell ref="E11:E12"/>
    <mergeCell ref="C6:D7"/>
    <mergeCell ref="C8:D9"/>
    <mergeCell ref="C17:D18"/>
    <mergeCell ref="C11:D12"/>
    <mergeCell ref="E6:E7"/>
    <mergeCell ref="E8:E9"/>
    <mergeCell ref="C13:D14"/>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A22" zoomScale="90" zoomScaleNormal="90" workbookViewId="0">
      <selection activeCell="D51" sqref="D51"/>
    </sheetView>
  </sheetViews>
  <sheetFormatPr baseColWidth="10" defaultColWidth="8.88671875" defaultRowHeight="13.2" outlineLevelRow="1" x14ac:dyDescent="0.25"/>
  <cols>
    <col min="1" max="1" width="3.44140625" style="219" customWidth="1"/>
    <col min="2" max="2" width="4.5546875" style="219" customWidth="1"/>
    <col min="3" max="3" width="40.44140625" style="219" customWidth="1"/>
    <col min="4" max="4" width="30.109375" style="219" customWidth="1"/>
    <col min="5" max="5" width="20.6640625" style="219" customWidth="1"/>
    <col min="6" max="6" width="32.6640625" style="219" customWidth="1"/>
    <col min="7" max="7" width="68" style="219" customWidth="1"/>
    <col min="8" max="8" width="2.6640625" style="219" customWidth="1"/>
    <col min="9" max="9" width="39.6640625" style="219" customWidth="1"/>
    <col min="10" max="16384" width="8.88671875" style="219"/>
  </cols>
  <sheetData>
    <row r="1" spans="1:6" x14ac:dyDescent="0.25">
      <c r="A1" s="234"/>
      <c r="B1" s="234"/>
      <c r="C1" s="234"/>
      <c r="D1" s="215" t="s">
        <v>91</v>
      </c>
    </row>
    <row r="2" spans="1:6" x14ac:dyDescent="0.25">
      <c r="A2" s="234"/>
      <c r="B2" s="234"/>
      <c r="C2" s="234"/>
      <c r="D2" s="272" t="s">
        <v>92</v>
      </c>
    </row>
    <row r="3" spans="1:6" x14ac:dyDescent="0.25">
      <c r="A3" s="234"/>
      <c r="B3" s="234"/>
      <c r="C3" s="234"/>
      <c r="D3" s="234"/>
    </row>
    <row r="4" spans="1:6" ht="13.8" x14ac:dyDescent="0.25">
      <c r="B4" s="335" t="s">
        <v>93</v>
      </c>
      <c r="C4" s="220"/>
      <c r="D4" s="221"/>
      <c r="E4" s="221"/>
      <c r="F4" s="221"/>
    </row>
    <row r="5" spans="1:6" ht="13.8" x14ac:dyDescent="0.25">
      <c r="B5" s="220"/>
      <c r="C5" s="220"/>
      <c r="D5" s="222"/>
      <c r="E5" s="221"/>
      <c r="F5" s="221"/>
    </row>
    <row r="6" spans="1:6" ht="17.399999999999999" customHeight="1" thickBot="1" x14ac:dyDescent="0.3">
      <c r="B6" s="221"/>
      <c r="C6" s="257" t="s">
        <v>94</v>
      </c>
      <c r="D6" s="258" t="s">
        <v>95</v>
      </c>
      <c r="E6" s="258" t="s">
        <v>96</v>
      </c>
      <c r="F6" s="259" t="s">
        <v>97</v>
      </c>
    </row>
    <row r="7" spans="1:6" x14ac:dyDescent="0.25">
      <c r="B7" s="221"/>
      <c r="C7" s="227" t="s">
        <v>98</v>
      </c>
      <c r="D7" s="214">
        <v>505323</v>
      </c>
      <c r="E7" s="218" t="s">
        <v>99</v>
      </c>
      <c r="F7" s="218"/>
    </row>
    <row r="8" spans="1:6" x14ac:dyDescent="0.25">
      <c r="B8" s="221"/>
      <c r="C8" s="225" t="s">
        <v>100</v>
      </c>
      <c r="D8" s="214"/>
      <c r="E8" s="218"/>
      <c r="F8" s="218"/>
    </row>
    <row r="9" spans="1:6" x14ac:dyDescent="0.25">
      <c r="B9" s="221"/>
      <c r="C9" s="225" t="s">
        <v>101</v>
      </c>
      <c r="D9" s="214"/>
      <c r="E9" s="218"/>
      <c r="F9" s="218"/>
    </row>
    <row r="10" spans="1:6" ht="13.2" customHeight="1" x14ac:dyDescent="0.25">
      <c r="B10" s="221"/>
      <c r="C10" s="225"/>
      <c r="D10" s="214"/>
      <c r="E10" s="218"/>
      <c r="F10" s="218"/>
    </row>
    <row r="11" spans="1:6" ht="13.2" customHeight="1" x14ac:dyDescent="0.25">
      <c r="B11" s="221"/>
      <c r="C11" s="225"/>
      <c r="D11" s="214"/>
      <c r="E11" s="218"/>
      <c r="F11" s="218"/>
    </row>
    <row r="12" spans="1:6" ht="13.2" customHeight="1" x14ac:dyDescent="0.25">
      <c r="B12" s="221"/>
      <c r="C12" s="225"/>
      <c r="D12" s="214"/>
      <c r="E12" s="206"/>
      <c r="F12" s="206"/>
    </row>
    <row r="14" spans="1:6" ht="13.8" x14ac:dyDescent="0.25">
      <c r="B14" s="220" t="s">
        <v>102</v>
      </c>
    </row>
    <row r="16" spans="1:6" ht="28.95" customHeight="1" x14ac:dyDescent="0.25">
      <c r="C16" s="230" t="s">
        <v>103</v>
      </c>
      <c r="D16" s="215"/>
      <c r="E16" s="223"/>
      <c r="F16" s="223"/>
    </row>
    <row r="17" spans="3:7" ht="21.6" customHeight="1" x14ac:dyDescent="0.25">
      <c r="C17" s="231" t="s">
        <v>104</v>
      </c>
      <c r="D17" s="216"/>
      <c r="E17" s="223"/>
      <c r="F17" s="223"/>
    </row>
    <row r="18" spans="3:7" ht="27" customHeight="1" x14ac:dyDescent="0.25">
      <c r="C18" s="231" t="s">
        <v>105</v>
      </c>
      <c r="D18" s="375"/>
      <c r="E18" s="376"/>
      <c r="F18" s="377"/>
    </row>
    <row r="19" spans="3:7" x14ac:dyDescent="0.25">
      <c r="C19" s="231" t="s">
        <v>106</v>
      </c>
      <c r="D19" s="253">
        <f>+F19+F20+F21</f>
        <v>505323</v>
      </c>
      <c r="E19" s="232" t="s">
        <v>107</v>
      </c>
      <c r="F19" s="251">
        <v>348900</v>
      </c>
    </row>
    <row r="20" spans="3:7" x14ac:dyDescent="0.25">
      <c r="C20" s="224"/>
      <c r="D20" s="224"/>
      <c r="E20" s="233" t="s">
        <v>108</v>
      </c>
      <c r="F20" s="252">
        <v>132000</v>
      </c>
    </row>
    <row r="21" spans="3:7" x14ac:dyDescent="0.25">
      <c r="C21" s="224"/>
      <c r="D21" s="224"/>
      <c r="E21" s="226" t="s">
        <v>109</v>
      </c>
      <c r="F21" s="252">
        <v>24423.000000000004</v>
      </c>
    </row>
    <row r="22" spans="3:7" x14ac:dyDescent="0.25">
      <c r="C22" s="224"/>
      <c r="D22" s="224"/>
    </row>
    <row r="23" spans="3:7" x14ac:dyDescent="0.25">
      <c r="C23" s="217" t="s">
        <v>110</v>
      </c>
      <c r="D23" s="317"/>
    </row>
    <row r="24" spans="3:7" x14ac:dyDescent="0.25">
      <c r="C24" s="217" t="s">
        <v>111</v>
      </c>
      <c r="D24" s="319"/>
    </row>
    <row r="25" spans="3:7" x14ac:dyDescent="0.25">
      <c r="C25" s="217" t="s">
        <v>112</v>
      </c>
      <c r="D25" s="254">
        <f>DATEDIF(D23,D24,"m")</f>
        <v>0</v>
      </c>
    </row>
    <row r="27" spans="3:7" x14ac:dyDescent="0.25">
      <c r="C27" s="217" t="s">
        <v>113</v>
      </c>
      <c r="D27" s="228"/>
    </row>
    <row r="28" spans="3:7" x14ac:dyDescent="0.25">
      <c r="G28" s="318"/>
    </row>
    <row r="29" spans="3:7" x14ac:dyDescent="0.25">
      <c r="C29" s="217" t="s">
        <v>114</v>
      </c>
      <c r="D29" s="228"/>
    </row>
    <row r="30" spans="3:7" x14ac:dyDescent="0.25">
      <c r="C30" s="217" t="s">
        <v>115</v>
      </c>
      <c r="D30" s="228"/>
    </row>
    <row r="31" spans="3:7" x14ac:dyDescent="0.25">
      <c r="C31" s="217" t="s">
        <v>116</v>
      </c>
      <c r="D31" s="260"/>
    </row>
    <row r="33" spans="3:15" ht="24" customHeight="1" x14ac:dyDescent="0.25">
      <c r="C33" s="378" t="s">
        <v>117</v>
      </c>
      <c r="D33" s="379"/>
      <c r="E33" s="382"/>
      <c r="F33" s="383"/>
      <c r="G33" s="236"/>
    </row>
    <row r="34" spans="3:15" ht="33" customHeight="1" x14ac:dyDescent="0.25">
      <c r="C34" s="378" t="s">
        <v>118</v>
      </c>
      <c r="D34" s="379"/>
      <c r="E34" s="380"/>
      <c r="F34" s="381"/>
      <c r="G34" s="255" t="s">
        <v>119</v>
      </c>
    </row>
    <row r="36" spans="3:15" ht="21" outlineLevel="1" x14ac:dyDescent="0.4">
      <c r="C36" s="241" t="s">
        <v>120</v>
      </c>
      <c r="D36" s="240"/>
      <c r="E36" s="240"/>
      <c r="F36" s="240"/>
      <c r="G36" s="240"/>
      <c r="H36" s="240"/>
      <c r="I36" s="240"/>
      <c r="J36" s="240"/>
      <c r="K36" s="240"/>
      <c r="L36" s="240"/>
      <c r="M36" s="240"/>
      <c r="N36" s="240"/>
      <c r="O36" s="240"/>
    </row>
    <row r="37" spans="3:15" outlineLevel="1" x14ac:dyDescent="0.25"/>
    <row r="38" spans="3:15" ht="13.8" outlineLevel="1" x14ac:dyDescent="0.25">
      <c r="C38" s="220" t="s">
        <v>121</v>
      </c>
      <c r="F38" s="220" t="s">
        <v>122</v>
      </c>
    </row>
    <row r="39" spans="3:15" outlineLevel="1" x14ac:dyDescent="0.25"/>
    <row r="40" spans="3:15" ht="18" customHeight="1" outlineLevel="1" x14ac:dyDescent="0.25">
      <c r="C40" s="237" t="s">
        <v>123</v>
      </c>
      <c r="D40" s="262"/>
      <c r="F40" s="239" t="s">
        <v>124</v>
      </c>
      <c r="G40" s="229" t="s">
        <v>18</v>
      </c>
      <c r="I40" s="235" t="s">
        <v>125</v>
      </c>
    </row>
    <row r="41" spans="3:15" ht="18" customHeight="1" outlineLevel="1" x14ac:dyDescent="0.25">
      <c r="C41" s="237" t="s">
        <v>126</v>
      </c>
      <c r="D41" s="262"/>
      <c r="F41" s="63"/>
    </row>
    <row r="42" spans="3:15" ht="18" customHeight="1" outlineLevel="1" x14ac:dyDescent="0.25">
      <c r="C42" s="237" t="s">
        <v>127</v>
      </c>
      <c r="D42" s="261"/>
      <c r="F42" s="237" t="s">
        <v>27</v>
      </c>
      <c r="G42" s="336" t="str">
        <f>IF($G$40=sheet5!$B$16,sheet5!C$16,IF($G$40=sheet5!$B$17,sheet5!C$17,IF($G$40=sheet5!$B$18,sheet5!C$18,IF($G$40=sheet5!$B$19,sheet5!C$19))))</f>
        <v>Oui</v>
      </c>
    </row>
    <row r="43" spans="3:15" ht="18" customHeight="1" outlineLevel="1" x14ac:dyDescent="0.25">
      <c r="C43" s="237" t="s">
        <v>128</v>
      </c>
      <c r="D43" s="261"/>
      <c r="F43" s="237" t="s">
        <v>28</v>
      </c>
      <c r="G43" s="336" t="str">
        <f>IF($G$40=sheet5!$B$16,sheet5!D$16,IF($G$40=sheet5!$B$17,sheet5!D$17,IF($G$40=sheet5!$B$18,sheet5!D$18,IF($G$40=sheet5!$B$19,sheet5!D$19))))</f>
        <v>Non</v>
      </c>
    </row>
    <row r="44" spans="3:15" ht="18" customHeight="1" outlineLevel="1" x14ac:dyDescent="0.25">
      <c r="C44" s="237" t="s">
        <v>129</v>
      </c>
      <c r="D44" s="320"/>
      <c r="F44" s="237" t="s">
        <v>130</v>
      </c>
      <c r="G44" s="336" t="str">
        <f>IF($G$40=sheet5!$B$16,sheet5!E$16,IF($G$40=sheet5!$B$17,sheet5!E$17,IF($G$40=sheet5!$B$18,sheet5!E$18,IF($G$40=sheet5!$B$19,sheet5!E$19))))</f>
        <v>Aucune limitation</v>
      </c>
    </row>
    <row r="45" spans="3:15" ht="18" customHeight="1" outlineLevel="1" x14ac:dyDescent="0.25">
      <c r="C45" s="237" t="s">
        <v>131</v>
      </c>
      <c r="D45" s="320">
        <v>45901</v>
      </c>
      <c r="F45" s="237" t="s">
        <v>30</v>
      </c>
      <c r="G45" s="336" t="str">
        <f>IF($G$40=sheet5!$B$16,sheet5!F$16,IF($G$40=sheet5!$B$17,sheet5!F$17,IF($G$40=sheet5!$B$18,sheet5!F$18,IF($G$40=sheet5!$B$19,sheet5!F$19))))</f>
        <v>Semestriel/annuel</v>
      </c>
    </row>
    <row r="46" spans="3:15" ht="18" customHeight="1" outlineLevel="1" x14ac:dyDescent="0.25">
      <c r="C46" s="237" t="s">
        <v>132</v>
      </c>
      <c r="D46" s="321">
        <v>45992</v>
      </c>
      <c r="F46" s="237" t="s">
        <v>133</v>
      </c>
      <c r="G46" s="336" t="str">
        <f>IF($G$40=sheet5!$B$16,sheet5!G$16,IF($G$40=sheet5!$B$17,sheet5!G$17,IF($G$40=sheet5!$B$18,sheet5!G$18,IF($G$40=sheet5!$B$19,sheet5!G$19))))</f>
        <v>Semestriel/annuel</v>
      </c>
    </row>
    <row r="47" spans="3:15" ht="18" customHeight="1" outlineLevel="1" x14ac:dyDescent="0.25">
      <c r="C47" s="237" t="s">
        <v>134</v>
      </c>
      <c r="D47" s="322">
        <f>+EDATE(D45,-4)</f>
        <v>45778</v>
      </c>
      <c r="F47" s="237" t="s">
        <v>135</v>
      </c>
      <c r="G47" s="336" t="str">
        <f>IF($G$40=sheet5!$B$16,sheet5!H$16,IF($G$40=sheet5!$B$17,sheet5!H$17,IF($G$40=sheet5!$B$18,sheet5!H$18,IF($G$40=sheet5!$B$19,sheet5!H$19))))</f>
        <v>Non</v>
      </c>
    </row>
    <row r="48" spans="3:15" ht="18" customHeight="1" outlineLevel="1" x14ac:dyDescent="0.25">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5">
      <c r="F49" s="237" t="s">
        <v>137</v>
      </c>
      <c r="G49" s="336" t="str">
        <f>IF($G$40=sheet5!$B$16,sheet5!J$16,IF($G$40=sheet5!$B$17,sheet5!J$17,IF($G$40=sheet5!$B$18,sheet5!J$18,IF($G$40=sheet5!$B$19,sheet5!J$19))))</f>
        <v>Exception possible si accord</v>
      </c>
    </row>
    <row r="50" spans="3:7" ht="18" customHeight="1" outlineLevel="1" x14ac:dyDescent="0.25">
      <c r="C50" s="237" t="s">
        <v>138</v>
      </c>
      <c r="D50" s="263"/>
    </row>
    <row r="51" spans="3:7" ht="18" customHeight="1" outlineLevel="1" x14ac:dyDescent="0.25">
      <c r="C51" s="237" t="s">
        <v>139</v>
      </c>
      <c r="D51" s="264"/>
    </row>
    <row r="52" spans="3:7" ht="18" customHeight="1" outlineLevel="1" x14ac:dyDescent="0.25">
      <c r="C52" s="237" t="s">
        <v>140</v>
      </c>
      <c r="D52" s="256">
        <f>+D51-D19</f>
        <v>-505323</v>
      </c>
    </row>
    <row r="53" spans="3:7" ht="18" customHeight="1" outlineLevel="1" x14ac:dyDescent="0.25"/>
    <row r="54" spans="3:7" ht="18" customHeight="1" outlineLevel="1" x14ac:dyDescent="0.25">
      <c r="C54" s="237" t="s">
        <v>141</v>
      </c>
      <c r="D54" s="238"/>
    </row>
    <row r="55" spans="3:7" ht="18" customHeight="1" outlineLevel="1" x14ac:dyDescent="0.25">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zoomScale="90" zoomScaleNormal="90" workbookViewId="0">
      <pane xSplit="2" ySplit="5" topLeftCell="C6" activePane="bottomRight" state="frozen"/>
      <selection pane="topRight" activeCell="C1" sqref="C1"/>
      <selection pane="bottomLeft" activeCell="B6" sqref="B6"/>
      <selection pane="bottomRight" activeCell="C117" sqref="C117"/>
    </sheetView>
  </sheetViews>
  <sheetFormatPr baseColWidth="10" defaultColWidth="8.88671875" defaultRowHeight="13.2" outlineLevelRow="3"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33.44140625" style="7" customWidth="1"/>
    <col min="6" max="6" width="9" style="7" customWidth="1" outlineLevel="1"/>
    <col min="7" max="7" width="6.5546875" style="7" customWidth="1" outlineLevel="1"/>
    <col min="8" max="8" width="9.5546875" style="7" customWidth="1" outlineLevel="1"/>
    <col min="9" max="9" width="7.5546875" style="7" customWidth="1" outlineLevel="1"/>
    <col min="10" max="10" width="17.109375" style="196" bestFit="1" customWidth="1"/>
    <col min="11" max="11" width="18.5546875" style="196" bestFit="1" customWidth="1"/>
    <col min="12" max="12" width="2.88671875" style="196" customWidth="1"/>
    <col min="13" max="13" width="13.33203125" style="196" hidden="1" customWidth="1" outlineLevel="1"/>
    <col min="14" max="16" width="13.5546875" style="196" hidden="1" customWidth="1" outlineLevel="1"/>
    <col min="17" max="17" width="16" style="196" customWidth="1" collapsed="1"/>
    <col min="18" max="20" width="14.5546875" style="196" bestFit="1" customWidth="1"/>
    <col min="21" max="21" width="2.109375" style="7" customWidth="1"/>
    <col min="22" max="22" width="2.6640625" style="7" customWidth="1"/>
    <col min="23" max="23" width="14.6640625" style="282" hidden="1" customWidth="1" outlineLevel="1"/>
    <col min="24" max="24" width="8.109375" style="282" customWidth="1" collapsed="1"/>
    <col min="25" max="25" width="32.33203125" style="7" customWidth="1"/>
    <col min="26" max="26" width="91.44140625" style="7" customWidth="1"/>
    <col min="27" max="16384" width="8.88671875" style="7"/>
  </cols>
  <sheetData>
    <row r="1" spans="1:33" ht="21" x14ac:dyDescent="0.4">
      <c r="B1" s="17" t="s">
        <v>143</v>
      </c>
      <c r="AG1" s="16"/>
    </row>
    <row r="2" spans="1:33" x14ac:dyDescent="0.25">
      <c r="Y2" s="384" t="e" vm="1">
        <v>#VALUE!</v>
      </c>
      <c r="Z2" s="384"/>
      <c r="AA2" s="384"/>
      <c r="AG2" s="16"/>
    </row>
    <row r="3" spans="1:33" ht="21" x14ac:dyDescent="0.4">
      <c r="B3" s="18" t="s">
        <v>144</v>
      </c>
      <c r="J3" s="313" t="s">
        <v>145</v>
      </c>
      <c r="K3" s="315"/>
      <c r="Y3" s="384"/>
      <c r="Z3" s="384"/>
      <c r="AA3" s="384"/>
      <c r="AE3" s="16"/>
      <c r="AF3" s="16"/>
      <c r="AG3" s="16"/>
    </row>
    <row r="4" spans="1:33" x14ac:dyDescent="0.25">
      <c r="AE4" s="16"/>
      <c r="AF4" s="16"/>
      <c r="AG4" s="16"/>
    </row>
    <row r="5" spans="1:33" ht="40.200000000000003" thickBot="1" x14ac:dyDescent="0.3">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3">
      <c r="A6" s="166"/>
      <c r="C6" s="385" t="s">
        <v>162</v>
      </c>
      <c r="D6" s="385"/>
      <c r="E6" s="385"/>
      <c r="F6" s="168"/>
      <c r="G6" s="168"/>
      <c r="H6" s="168"/>
      <c r="I6" s="168"/>
      <c r="J6" s="305">
        <f>+J7+J116+J225</f>
        <v>348900</v>
      </c>
      <c r="K6" s="305"/>
      <c r="L6" s="306"/>
      <c r="M6" s="305">
        <f t="shared" ref="M6:T6" si="0">+M7+M116+M225</f>
        <v>9150</v>
      </c>
      <c r="N6" s="305">
        <f t="shared" si="0"/>
        <v>9150</v>
      </c>
      <c r="O6" s="305">
        <f t="shared" si="0"/>
        <v>9150</v>
      </c>
      <c r="P6" s="305">
        <f t="shared" si="0"/>
        <v>9150</v>
      </c>
      <c r="Q6" s="305">
        <f t="shared" si="0"/>
        <v>36600</v>
      </c>
      <c r="R6" s="305">
        <f t="shared" si="0"/>
        <v>36600</v>
      </c>
      <c r="S6" s="305">
        <f t="shared" si="0"/>
        <v>36600</v>
      </c>
      <c r="T6" s="305">
        <f t="shared" si="0"/>
        <v>36600</v>
      </c>
      <c r="U6" s="169"/>
      <c r="V6" s="169"/>
      <c r="W6" s="283"/>
      <c r="X6" s="283"/>
      <c r="Y6" s="170" t="s">
        <v>163</v>
      </c>
      <c r="Z6" s="170" t="s">
        <v>164</v>
      </c>
    </row>
    <row r="7" spans="1:33" s="10" customFormat="1" ht="13.8" thickBot="1" x14ac:dyDescent="0.3">
      <c r="A7" s="95"/>
      <c r="B7" s="93"/>
      <c r="C7" s="51" t="s">
        <v>165</v>
      </c>
      <c r="D7" s="52">
        <v>1</v>
      </c>
      <c r="E7" s="53" t="s">
        <v>166</v>
      </c>
      <c r="F7" s="96"/>
      <c r="G7" s="96"/>
      <c r="H7" s="96"/>
      <c r="I7" s="96"/>
      <c r="J7" s="55">
        <f>+J8+J44+J80</f>
        <v>252900</v>
      </c>
      <c r="K7" s="55"/>
      <c r="L7" s="307"/>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4"/>
      <c r="X7" s="284"/>
      <c r="Y7" s="53"/>
      <c r="Z7" s="53"/>
      <c r="AA7" s="93"/>
      <c r="AB7" s="93"/>
      <c r="AC7" s="93"/>
      <c r="AD7" s="93"/>
      <c r="AE7" s="93"/>
      <c r="AF7" s="93"/>
      <c r="AG7" s="93"/>
    </row>
    <row r="8" spans="1:33" s="44" customFormat="1" ht="19.95" hidden="1" customHeight="1" outlineLevel="1" thickBot="1" x14ac:dyDescent="0.3">
      <c r="A8" s="98"/>
      <c r="B8" s="99"/>
      <c r="C8" s="45" t="s">
        <v>165</v>
      </c>
      <c r="D8" s="45" t="s">
        <v>167</v>
      </c>
      <c r="E8" s="45" t="s">
        <v>168</v>
      </c>
      <c r="F8" s="94"/>
      <c r="G8" s="94"/>
      <c r="H8" s="94"/>
      <c r="I8" s="94"/>
      <c r="J8" s="100">
        <f>+J9+J14+J19+J24+J29+J34+J39</f>
        <v>240900</v>
      </c>
      <c r="K8" s="100"/>
      <c r="L8" s="308"/>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5"/>
      <c r="X8" s="285"/>
      <c r="Y8" s="45"/>
      <c r="Z8" s="45"/>
      <c r="AA8" s="99"/>
      <c r="AB8" s="99"/>
      <c r="AC8" s="99"/>
      <c r="AD8" s="99"/>
      <c r="AE8" s="99"/>
      <c r="AF8" s="99"/>
      <c r="AG8" s="99"/>
    </row>
    <row r="9" spans="1:33" ht="27" hidden="1" outlineLevel="2" thickBot="1" x14ac:dyDescent="0.3">
      <c r="A9" s="98" t="str">
        <f t="shared" ref="A9:A72" si="3">+CONCATENATE(C9,D9)</f>
        <v>A1.1.1</v>
      </c>
      <c r="C9" s="101" t="s">
        <v>165</v>
      </c>
      <c r="D9" s="92" t="s">
        <v>169</v>
      </c>
      <c r="E9" s="101" t="s">
        <v>170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7" hidden="1" outlineLevel="3" thickBot="1" x14ac:dyDescent="0.3">
      <c r="A10" s="98" t="str">
        <f t="shared" si="3"/>
        <v/>
      </c>
      <c r="C10" s="106"/>
      <c r="D10" s="107"/>
      <c r="E10" s="106" t="s">
        <v>171</v>
      </c>
      <c r="F10" s="109" t="s">
        <v>14</v>
      </c>
      <c r="G10" s="109">
        <f>12*4</f>
        <v>48</v>
      </c>
      <c r="H10" s="110">
        <v>3000</v>
      </c>
      <c r="I10" s="111">
        <v>0.15</v>
      </c>
      <c r="J10" s="112">
        <f>+G10*H10*I10</f>
        <v>21600</v>
      </c>
      <c r="K10" s="112"/>
      <c r="M10" s="112">
        <f>+$H$10*$I$10*3</f>
        <v>1350</v>
      </c>
      <c r="N10" s="112">
        <f>+$H$10*$I$10*3</f>
        <v>1350</v>
      </c>
      <c r="O10" s="112">
        <f>+$H$10*$I$10*3</f>
        <v>1350</v>
      </c>
      <c r="P10" s="112">
        <f>+$H$10*$I$10*3</f>
        <v>1350</v>
      </c>
      <c r="Q10" s="309">
        <f>SUM(M10:P10)</f>
        <v>5400</v>
      </c>
      <c r="R10" s="112">
        <f t="shared" ref="R10:T13" si="5">+Q10</f>
        <v>5400</v>
      </c>
      <c r="S10" s="112">
        <f t="shared" si="5"/>
        <v>5400</v>
      </c>
      <c r="T10" s="112">
        <f t="shared" si="5"/>
        <v>5400</v>
      </c>
      <c r="W10" s="286">
        <f>+J10-Q10-R10-S10-T10</f>
        <v>0</v>
      </c>
      <c r="X10" s="286"/>
      <c r="Y10" s="106"/>
      <c r="Z10" s="106" t="s">
        <v>172</v>
      </c>
    </row>
    <row r="11" spans="1:33" ht="13.8" hidden="1" outlineLevel="3" thickBot="1" x14ac:dyDescent="0.3">
      <c r="A11" s="98" t="str">
        <f t="shared" si="3"/>
        <v/>
      </c>
      <c r="C11" s="113"/>
      <c r="D11" s="114"/>
      <c r="E11" s="113" t="s">
        <v>173</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09">
        <f t="shared" ref="Q11:Q13" si="8">SUM(M11:P11)</f>
        <v>7200</v>
      </c>
      <c r="R11" s="112">
        <f t="shared" si="5"/>
        <v>7200</v>
      </c>
      <c r="S11" s="112">
        <f t="shared" si="5"/>
        <v>7200</v>
      </c>
      <c r="T11" s="112">
        <f t="shared" si="5"/>
        <v>7200</v>
      </c>
      <c r="W11" s="286">
        <f t="shared" ref="W11:W74" si="9">+J11-Q11-R11-S11-T11</f>
        <v>0</v>
      </c>
      <c r="X11" s="286"/>
      <c r="Y11" s="113"/>
      <c r="Z11" s="113" t="s">
        <v>174</v>
      </c>
    </row>
    <row r="12" spans="1:33" ht="27" hidden="1"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175</v>
      </c>
    </row>
    <row r="13" spans="1:33" ht="13.8" hidden="1"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176</v>
      </c>
    </row>
    <row r="14" spans="1:33" ht="27" hidden="1" outlineLevel="2" thickBot="1" x14ac:dyDescent="0.3">
      <c r="A14" s="98" t="str">
        <f t="shared" si="3"/>
        <v>A1.1.2</v>
      </c>
      <c r="C14" s="101" t="s">
        <v>165</v>
      </c>
      <c r="D14" s="92" t="s">
        <v>177</v>
      </c>
      <c r="E14" s="101" t="s">
        <v>178</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76750</v>
      </c>
      <c r="Y14" s="101"/>
      <c r="Z14" s="101"/>
    </row>
    <row r="15" spans="1:33" ht="40.200000000000003" hidden="1" outlineLevel="3" thickBot="1" x14ac:dyDescent="0.3">
      <c r="A15" s="98" t="str">
        <f t="shared" si="3"/>
        <v/>
      </c>
      <c r="C15" s="106"/>
      <c r="D15" s="107"/>
      <c r="E15" s="106" t="s">
        <v>179</v>
      </c>
      <c r="F15" s="109" t="s">
        <v>17</v>
      </c>
      <c r="G15" s="109">
        <v>5</v>
      </c>
      <c r="H15" s="110">
        <v>35</v>
      </c>
      <c r="I15" s="125">
        <f>5*2</f>
        <v>10</v>
      </c>
      <c r="J15" s="112">
        <f>+G15*H15*I15</f>
        <v>1750</v>
      </c>
      <c r="K15" s="112"/>
      <c r="M15" s="112"/>
      <c r="N15" s="112"/>
      <c r="O15" s="112"/>
      <c r="P15" s="112"/>
      <c r="Q15" s="309">
        <f t="shared" ref="Q15:Q18" si="13">SUM(M15:P15)</f>
        <v>0</v>
      </c>
      <c r="R15" s="112"/>
      <c r="S15" s="112"/>
      <c r="T15" s="112"/>
      <c r="W15" s="286">
        <f t="shared" si="9"/>
        <v>1750</v>
      </c>
      <c r="Y15" s="106"/>
      <c r="Z15" s="106" t="s">
        <v>180</v>
      </c>
    </row>
    <row r="16" spans="1:33" ht="27" hidden="1" outlineLevel="3" thickBot="1" x14ac:dyDescent="0.3">
      <c r="A16" s="98" t="str">
        <f t="shared" si="3"/>
        <v/>
      </c>
      <c r="C16" s="113"/>
      <c r="D16" s="114"/>
      <c r="E16" s="113" t="s">
        <v>181</v>
      </c>
      <c r="F16" s="116" t="s">
        <v>22</v>
      </c>
      <c r="G16" s="116">
        <v>2</v>
      </c>
      <c r="H16" s="117">
        <v>2500</v>
      </c>
      <c r="I16" s="116">
        <v>10</v>
      </c>
      <c r="J16" s="118">
        <f t="shared" ref="J16:J28" si="14">+G16*H16*I16</f>
        <v>50000</v>
      </c>
      <c r="K16" s="118"/>
      <c r="M16" s="118"/>
      <c r="N16" s="118"/>
      <c r="O16" s="118"/>
      <c r="P16" s="118"/>
      <c r="Q16" s="309">
        <f t="shared" si="13"/>
        <v>0</v>
      </c>
      <c r="R16" s="118"/>
      <c r="S16" s="118"/>
      <c r="T16" s="118"/>
      <c r="W16" s="286">
        <f t="shared" si="9"/>
        <v>50000</v>
      </c>
      <c r="Y16" s="113"/>
      <c r="Z16" s="113" t="s">
        <v>182</v>
      </c>
    </row>
    <row r="17" spans="1:26" ht="40.200000000000003" hidden="1" outlineLevel="3" thickBot="1" x14ac:dyDescent="0.3">
      <c r="A17" s="98" t="str">
        <f t="shared" si="3"/>
        <v/>
      </c>
      <c r="C17" s="113"/>
      <c r="D17" s="114"/>
      <c r="E17" s="113" t="s">
        <v>183</v>
      </c>
      <c r="F17" s="116" t="s">
        <v>17</v>
      </c>
      <c r="G17" s="116">
        <v>5</v>
      </c>
      <c r="H17" s="117">
        <v>100</v>
      </c>
      <c r="I17" s="116">
        <f>5*2</f>
        <v>10</v>
      </c>
      <c r="J17" s="118">
        <f t="shared" si="14"/>
        <v>5000</v>
      </c>
      <c r="K17" s="118"/>
      <c r="M17" s="118"/>
      <c r="N17" s="118"/>
      <c r="O17" s="118"/>
      <c r="P17" s="118"/>
      <c r="Q17" s="309">
        <f t="shared" si="13"/>
        <v>0</v>
      </c>
      <c r="R17" s="118"/>
      <c r="S17" s="118"/>
      <c r="T17" s="118"/>
      <c r="W17" s="286">
        <f t="shared" si="9"/>
        <v>5000</v>
      </c>
      <c r="Y17" s="113"/>
      <c r="Z17" s="113" t="s">
        <v>184</v>
      </c>
    </row>
    <row r="18" spans="1:26" ht="13.8" hidden="1" outlineLevel="3" thickBot="1" x14ac:dyDescent="0.3">
      <c r="A18" s="98" t="str">
        <f t="shared" si="3"/>
        <v/>
      </c>
      <c r="C18" s="119"/>
      <c r="D18" s="120"/>
      <c r="E18" s="119" t="s">
        <v>185</v>
      </c>
      <c r="F18" s="122" t="s">
        <v>21</v>
      </c>
      <c r="G18" s="122">
        <v>2</v>
      </c>
      <c r="H18" s="123">
        <v>1000</v>
      </c>
      <c r="I18" s="123">
        <f>5*2</f>
        <v>10</v>
      </c>
      <c r="J18" s="124">
        <f t="shared" si="14"/>
        <v>20000</v>
      </c>
      <c r="K18" s="124"/>
      <c r="M18" s="124"/>
      <c r="N18" s="124"/>
      <c r="O18" s="124"/>
      <c r="P18" s="124"/>
      <c r="Q18" s="309">
        <f t="shared" si="13"/>
        <v>0</v>
      </c>
      <c r="R18" s="124"/>
      <c r="S18" s="124"/>
      <c r="T18" s="124"/>
      <c r="W18" s="286">
        <f t="shared" si="9"/>
        <v>20000</v>
      </c>
      <c r="Y18" s="119"/>
      <c r="Z18" s="119"/>
    </row>
    <row r="19" spans="1:26" ht="13.8" hidden="1" outlineLevel="2" thickBot="1" x14ac:dyDescent="0.3">
      <c r="A19" s="98" t="str">
        <f t="shared" si="3"/>
        <v>A1.1.3</v>
      </c>
      <c r="C19" s="101" t="s">
        <v>165</v>
      </c>
      <c r="D19" s="92" t="s">
        <v>186</v>
      </c>
      <c r="E19" s="101" t="s">
        <v>187</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20000</v>
      </c>
      <c r="Y19" s="101"/>
      <c r="Z19" s="101"/>
    </row>
    <row r="20" spans="1:26" ht="13.8" hidden="1" outlineLevel="3" thickBot="1" x14ac:dyDescent="0.3">
      <c r="A20" s="98" t="str">
        <f t="shared" si="3"/>
        <v/>
      </c>
      <c r="C20" s="106"/>
      <c r="D20" s="107"/>
      <c r="E20" s="106" t="s">
        <v>188</v>
      </c>
      <c r="F20" s="109" t="s">
        <v>17</v>
      </c>
      <c r="G20" s="109">
        <v>20</v>
      </c>
      <c r="H20" s="110">
        <v>1000</v>
      </c>
      <c r="I20" s="125"/>
      <c r="J20" s="112">
        <f t="shared" ref="J20:J23" si="16">+G20*H20</f>
        <v>20000</v>
      </c>
      <c r="K20" s="112"/>
      <c r="M20" s="112"/>
      <c r="N20" s="112"/>
      <c r="O20" s="112"/>
      <c r="P20" s="112"/>
      <c r="Q20" s="309">
        <f t="shared" ref="Q20:Q23" si="17">SUM(M20:P20)</f>
        <v>0</v>
      </c>
      <c r="R20" s="112"/>
      <c r="S20" s="112"/>
      <c r="T20" s="112"/>
      <c r="W20" s="286">
        <f t="shared" si="9"/>
        <v>20000</v>
      </c>
      <c r="Y20" s="106"/>
      <c r="Z20" s="106" t="s">
        <v>189</v>
      </c>
    </row>
    <row r="21" spans="1:26" ht="27" hidden="1" outlineLevel="3" thickBot="1" x14ac:dyDescent="0.3">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190</v>
      </c>
    </row>
    <row r="22" spans="1:26" ht="27" hidden="1" outlineLevel="3" thickBot="1" x14ac:dyDescent="0.3">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191</v>
      </c>
    </row>
    <row r="23" spans="1:26" ht="13.8" hidden="1" outlineLevel="3" thickBot="1" x14ac:dyDescent="0.3">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7" hidden="1" outlineLevel="2" thickBot="1" x14ac:dyDescent="0.3">
      <c r="A24" s="98" t="str">
        <f t="shared" si="3"/>
        <v>A1.1.4</v>
      </c>
      <c r="C24" s="101" t="s">
        <v>165</v>
      </c>
      <c r="D24" s="92" t="s">
        <v>192</v>
      </c>
      <c r="E24" s="101" t="s">
        <v>193</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8750</v>
      </c>
      <c r="Y24" s="101"/>
      <c r="Z24" s="101"/>
    </row>
    <row r="25" spans="1:26" ht="13.8" hidden="1" outlineLevel="3" thickBot="1" x14ac:dyDescent="0.3">
      <c r="A25" s="98" t="str">
        <f t="shared" si="3"/>
        <v/>
      </c>
      <c r="C25" s="106"/>
      <c r="D25" s="107"/>
      <c r="E25" s="106" t="s">
        <v>194</v>
      </c>
      <c r="F25" s="109" t="s">
        <v>17</v>
      </c>
      <c r="G25" s="109">
        <v>5</v>
      </c>
      <c r="H25" s="110">
        <v>35</v>
      </c>
      <c r="I25" s="125">
        <v>50</v>
      </c>
      <c r="J25" s="112">
        <f t="shared" si="14"/>
        <v>8750</v>
      </c>
      <c r="K25" s="112"/>
      <c r="M25" s="112"/>
      <c r="N25" s="112"/>
      <c r="O25" s="112"/>
      <c r="P25" s="112"/>
      <c r="Q25" s="309">
        <f t="shared" ref="Q25:Q28" si="19">SUM(M25:P25)</f>
        <v>0</v>
      </c>
      <c r="R25" s="112"/>
      <c r="S25" s="112"/>
      <c r="T25" s="112"/>
      <c r="W25" s="286">
        <f t="shared" si="9"/>
        <v>8750</v>
      </c>
      <c r="Y25" s="106"/>
      <c r="Z25" s="106" t="s">
        <v>195</v>
      </c>
    </row>
    <row r="26" spans="1:26" ht="13.8" hidden="1" outlineLevel="3" thickBot="1" x14ac:dyDescent="0.3">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196</v>
      </c>
    </row>
    <row r="27" spans="1:26" ht="13.8" hidden="1" outlineLevel="3" thickBot="1" x14ac:dyDescent="0.3">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8" hidden="1" outlineLevel="3" thickBot="1" x14ac:dyDescent="0.3">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8" hidden="1" outlineLevel="2" thickBot="1" x14ac:dyDescent="0.3">
      <c r="A29" s="98" t="str">
        <f t="shared" si="3"/>
        <v>A1.1.5</v>
      </c>
      <c r="C29" s="101" t="s">
        <v>165</v>
      </c>
      <c r="D29" s="92" t="s">
        <v>197</v>
      </c>
      <c r="E29" s="101" t="s">
        <v>198</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25000</v>
      </c>
      <c r="Y29" s="101"/>
      <c r="Z29" s="101"/>
    </row>
    <row r="30" spans="1:26" ht="40.200000000000003" hidden="1" outlineLevel="3" thickBot="1" x14ac:dyDescent="0.3">
      <c r="A30" s="98" t="str">
        <f t="shared" si="3"/>
        <v/>
      </c>
      <c r="C30" s="106"/>
      <c r="D30" s="107"/>
      <c r="E30" s="106" t="s">
        <v>199</v>
      </c>
      <c r="F30" s="109" t="s">
        <v>19</v>
      </c>
      <c r="G30" s="109">
        <v>10</v>
      </c>
      <c r="H30" s="110">
        <v>2500</v>
      </c>
      <c r="I30" s="125"/>
      <c r="J30" s="112">
        <f t="shared" ref="J30:J43" si="21">+G30*H30</f>
        <v>25000</v>
      </c>
      <c r="K30" s="112"/>
      <c r="M30" s="112"/>
      <c r="N30" s="112"/>
      <c r="O30" s="112"/>
      <c r="P30" s="112"/>
      <c r="Q30" s="309">
        <f t="shared" ref="Q30:Q33" si="22">SUM(M30:P30)</f>
        <v>0</v>
      </c>
      <c r="R30" s="112"/>
      <c r="S30" s="112"/>
      <c r="T30" s="112"/>
      <c r="W30" s="286">
        <f t="shared" si="9"/>
        <v>25000</v>
      </c>
      <c r="Y30" s="106"/>
      <c r="Z30" s="106" t="s">
        <v>200</v>
      </c>
    </row>
    <row r="31" spans="1:26" ht="27" hidden="1" outlineLevel="3" thickBot="1" x14ac:dyDescent="0.3">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201</v>
      </c>
    </row>
    <row r="32" spans="1:26" ht="13.8" hidden="1" outlineLevel="3" thickBot="1" x14ac:dyDescent="0.3">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8" hidden="1" outlineLevel="3" thickBot="1" x14ac:dyDescent="0.3">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8" hidden="1" outlineLevel="2" thickBot="1" x14ac:dyDescent="0.3">
      <c r="A34" s="98" t="str">
        <f t="shared" si="3"/>
        <v>A1.1.6</v>
      </c>
      <c r="C34" s="101" t="s">
        <v>165</v>
      </c>
      <c r="D34" s="92" t="s">
        <v>202</v>
      </c>
      <c r="E34" s="101" t="s">
        <v>203</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60000</v>
      </c>
      <c r="Y34" s="101"/>
      <c r="Z34" s="101"/>
    </row>
    <row r="35" spans="1:26" ht="27" hidden="1" outlineLevel="3" thickBot="1" x14ac:dyDescent="0.3">
      <c r="A35" s="98" t="str">
        <f t="shared" si="3"/>
        <v/>
      </c>
      <c r="C35" s="106"/>
      <c r="D35" s="107"/>
      <c r="E35" s="106" t="s">
        <v>204</v>
      </c>
      <c r="F35" s="109" t="s">
        <v>24</v>
      </c>
      <c r="G35" s="109">
        <v>1</v>
      </c>
      <c r="H35" s="110">
        <v>60000</v>
      </c>
      <c r="I35" s="111"/>
      <c r="J35" s="112">
        <f t="shared" si="21"/>
        <v>60000</v>
      </c>
      <c r="K35" s="112"/>
      <c r="M35" s="112"/>
      <c r="N35" s="112"/>
      <c r="O35" s="112"/>
      <c r="P35" s="112"/>
      <c r="Q35" s="309">
        <f t="shared" ref="Q35:Q38" si="24">SUM(M35:P35)</f>
        <v>0</v>
      </c>
      <c r="R35" s="112"/>
      <c r="S35" s="112"/>
      <c r="T35" s="112"/>
      <c r="W35" s="286">
        <f t="shared" si="9"/>
        <v>60000</v>
      </c>
      <c r="Y35" s="106"/>
      <c r="Z35" s="106" t="s">
        <v>205</v>
      </c>
    </row>
    <row r="36" spans="1:26" ht="13.8" hidden="1" outlineLevel="3" thickBot="1" x14ac:dyDescent="0.3">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8" hidden="1" outlineLevel="3" thickBot="1" x14ac:dyDescent="0.3">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8" hidden="1" outlineLevel="3" thickBot="1" x14ac:dyDescent="0.3">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hidden="1" outlineLevel="2" x14ac:dyDescent="0.25">
      <c r="A39" s="98" t="str">
        <f t="shared" si="3"/>
        <v>A1.1.7</v>
      </c>
      <c r="C39" s="101" t="s">
        <v>165</v>
      </c>
      <c r="D39" s="92" t="s">
        <v>206</v>
      </c>
      <c r="E39" s="101" t="s">
        <v>207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7" hidden="1" outlineLevel="3" thickBot="1" x14ac:dyDescent="0.3">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208</v>
      </c>
    </row>
    <row r="41" spans="1:26" ht="13.8" hidden="1" outlineLevel="3" thickBot="1" x14ac:dyDescent="0.3">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209</v>
      </c>
    </row>
    <row r="42" spans="1:26" ht="13.8" hidden="1" outlineLevel="3" thickBot="1" x14ac:dyDescent="0.3">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8" hidden="1" outlineLevel="3" thickBot="1" x14ac:dyDescent="0.3">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4.4" hidden="1" outlineLevel="1" thickBot="1" x14ac:dyDescent="0.3">
      <c r="A44" s="98"/>
      <c r="C44" s="45" t="s">
        <v>165</v>
      </c>
      <c r="D44" s="45" t="s">
        <v>210</v>
      </c>
      <c r="E44" s="45" t="s">
        <v>168</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12000</v>
      </c>
      <c r="Y44" s="45"/>
      <c r="Z44" s="45"/>
    </row>
    <row r="45" spans="1:26" ht="27" hidden="1" outlineLevel="2" thickBot="1" x14ac:dyDescent="0.3">
      <c r="A45" s="98" t="str">
        <f t="shared" si="3"/>
        <v>A1.2.1</v>
      </c>
      <c r="C45" s="101" t="s">
        <v>165</v>
      </c>
      <c r="D45" s="92" t="s">
        <v>211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7" hidden="1"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212</v>
      </c>
    </row>
    <row r="47" spans="1:26" ht="13.8" hidden="1" outlineLevel="3" thickBot="1" x14ac:dyDescent="0.3">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8" hidden="1" outlineLevel="3" thickBot="1" x14ac:dyDescent="0.3">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8" hidden="1" outlineLevel="3" thickBot="1" x14ac:dyDescent="0.3">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27" hidden="1" outlineLevel="2" thickBot="1" x14ac:dyDescent="0.3">
      <c r="A50" s="98" t="str">
        <f t="shared" si="3"/>
        <v>A1.2.2</v>
      </c>
      <c r="C50" s="101" t="s">
        <v>165</v>
      </c>
      <c r="D50" s="92" t="s">
        <v>213</v>
      </c>
      <c r="E50" s="101" t="s">
        <v>178</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12000</v>
      </c>
      <c r="Y50" s="101"/>
      <c r="Z50" s="101"/>
    </row>
    <row r="51" spans="1:26" ht="13.8" hidden="1" outlineLevel="3" thickBot="1" x14ac:dyDescent="0.3">
      <c r="A51" s="98" t="str">
        <f t="shared" si="3"/>
        <v/>
      </c>
      <c r="C51" s="106"/>
      <c r="D51" s="107"/>
      <c r="E51" s="106" t="s">
        <v>214</v>
      </c>
      <c r="F51" s="109" t="s">
        <v>19</v>
      </c>
      <c r="G51" s="109">
        <v>2</v>
      </c>
      <c r="H51" s="110">
        <v>3000</v>
      </c>
      <c r="I51" s="125">
        <v>2</v>
      </c>
      <c r="J51" s="112">
        <f>+G51*H51*I51</f>
        <v>12000</v>
      </c>
      <c r="K51" s="112"/>
      <c r="M51" s="112"/>
      <c r="N51" s="112"/>
      <c r="O51" s="112"/>
      <c r="P51" s="112"/>
      <c r="Q51" s="309">
        <f t="shared" ref="Q51:Q54" si="39">SUM(M51:P51)</f>
        <v>0</v>
      </c>
      <c r="R51" s="112"/>
      <c r="S51" s="112"/>
      <c r="T51" s="112"/>
      <c r="W51" s="286">
        <f t="shared" si="9"/>
        <v>12000</v>
      </c>
      <c r="Y51" s="106"/>
      <c r="Z51" s="106"/>
    </row>
    <row r="52" spans="1:26" ht="13.8" hidden="1"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8" hidden="1" outlineLevel="3" thickBot="1" x14ac:dyDescent="0.3">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8" hidden="1" outlineLevel="3" thickBot="1" x14ac:dyDescent="0.3">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8" hidden="1" outlineLevel="2" thickBot="1" x14ac:dyDescent="0.3">
      <c r="A55" s="98" t="str">
        <f t="shared" si="3"/>
        <v>A1.2.3</v>
      </c>
      <c r="C55" s="101" t="s">
        <v>165</v>
      </c>
      <c r="D55" s="92" t="s">
        <v>215</v>
      </c>
      <c r="E55" s="101" t="s">
        <v>187</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8" hidden="1" outlineLevel="3" thickBot="1" x14ac:dyDescent="0.3">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8" hidden="1" outlineLevel="3" thickBot="1" x14ac:dyDescent="0.3">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8" hidden="1" outlineLevel="3" thickBot="1" x14ac:dyDescent="0.3">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8" hidden="1" outlineLevel="3" thickBot="1" x14ac:dyDescent="0.3">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7" hidden="1" outlineLevel="2" thickBot="1" x14ac:dyDescent="0.3">
      <c r="A60" s="98" t="str">
        <f t="shared" si="3"/>
        <v>A1.2.4</v>
      </c>
      <c r="C60" s="101" t="s">
        <v>165</v>
      </c>
      <c r="D60" s="92" t="s">
        <v>216</v>
      </c>
      <c r="E60" s="101" t="s">
        <v>193</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8" hidden="1"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8" hidden="1" outlineLevel="3" thickBot="1" x14ac:dyDescent="0.3">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8" hidden="1" outlineLevel="3" thickBot="1" x14ac:dyDescent="0.3">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8" hidden="1" outlineLevel="3" thickBot="1" x14ac:dyDescent="0.3">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8" hidden="1" outlineLevel="2" thickBot="1" x14ac:dyDescent="0.3">
      <c r="A65" s="98" t="str">
        <f t="shared" si="3"/>
        <v>A1.2.5</v>
      </c>
      <c r="C65" s="101" t="s">
        <v>165</v>
      </c>
      <c r="D65" s="92" t="s">
        <v>217</v>
      </c>
      <c r="E65" s="101" t="s">
        <v>198</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8" hidden="1" outlineLevel="3" thickBot="1" x14ac:dyDescent="0.3">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8" hidden="1" outlineLevel="3" thickBot="1" x14ac:dyDescent="0.3">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8" hidden="1" outlineLevel="3" thickBot="1" x14ac:dyDescent="0.3">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8" hidden="1" outlineLevel="3" thickBot="1" x14ac:dyDescent="0.3">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8" hidden="1" outlineLevel="2" thickBot="1" x14ac:dyDescent="0.3">
      <c r="A70" s="98" t="str">
        <f t="shared" si="3"/>
        <v>A1.2.6</v>
      </c>
      <c r="C70" s="101" t="s">
        <v>165</v>
      </c>
      <c r="D70" s="92" t="s">
        <v>218</v>
      </c>
      <c r="E70" s="101" t="s">
        <v>203</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8" hidden="1" outlineLevel="3" thickBot="1" x14ac:dyDescent="0.3">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8" hidden="1" outlineLevel="3" thickBot="1" x14ac:dyDescent="0.3">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8" hidden="1"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8" hidden="1" outlineLevel="3" thickBot="1" x14ac:dyDescent="0.3">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hidden="1" outlineLevel="2" x14ac:dyDescent="0.25">
      <c r="A75" s="98" t="str">
        <f t="shared" si="53"/>
        <v>A1.2.7</v>
      </c>
      <c r="C75" s="101" t="s">
        <v>165</v>
      </c>
      <c r="D75" s="92" t="s">
        <v>219</v>
      </c>
      <c r="E75" s="101" t="s">
        <v>207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8" hidden="1" outlineLevel="3" thickBot="1" x14ac:dyDescent="0.3">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8" hidden="1" outlineLevel="3" thickBot="1" x14ac:dyDescent="0.3">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8" hidden="1" outlineLevel="3" thickBot="1" x14ac:dyDescent="0.3">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8" hidden="1" outlineLevel="3" thickBot="1" x14ac:dyDescent="0.3">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4.4" hidden="1" outlineLevel="1" thickBot="1" x14ac:dyDescent="0.3">
      <c r="A80" s="98"/>
      <c r="C80" s="45" t="s">
        <v>165</v>
      </c>
      <c r="D80" s="45" t="s">
        <v>220</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7" hidden="1" outlineLevel="2" thickBot="1" x14ac:dyDescent="0.3">
      <c r="A81" s="98" t="str">
        <f t="shared" si="53"/>
        <v>A1.3.1</v>
      </c>
      <c r="C81" s="101" t="s">
        <v>165</v>
      </c>
      <c r="D81" s="92" t="s">
        <v>221</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8" hidden="1"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8" hidden="1" outlineLevel="3" thickBot="1" x14ac:dyDescent="0.3">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8" hidden="1" outlineLevel="3" thickBot="1" x14ac:dyDescent="0.3">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8" hidden="1" outlineLevel="3" thickBot="1" x14ac:dyDescent="0.3">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27" hidden="1" outlineLevel="2" thickBot="1" x14ac:dyDescent="0.3">
      <c r="A86" s="98" t="str">
        <f t="shared" si="53"/>
        <v>A1.3.2</v>
      </c>
      <c r="C86" s="101" t="s">
        <v>165</v>
      </c>
      <c r="D86" s="92" t="s">
        <v>222</v>
      </c>
      <c r="E86" s="101" t="s">
        <v>178</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8" hidden="1" outlineLevel="3" thickBot="1" x14ac:dyDescent="0.3">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8" hidden="1"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8" hidden="1" outlineLevel="3" thickBot="1" x14ac:dyDescent="0.3">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8" hidden="1" outlineLevel="3" thickBot="1" x14ac:dyDescent="0.3">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8" hidden="1" outlineLevel="2" thickBot="1" x14ac:dyDescent="0.3">
      <c r="A91" s="98" t="str">
        <f t="shared" si="53"/>
        <v>A1.3.3</v>
      </c>
      <c r="C91" s="101" t="s">
        <v>165</v>
      </c>
      <c r="D91" s="92" t="s">
        <v>223</v>
      </c>
      <c r="E91" s="101" t="s">
        <v>187</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8" hidden="1"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8" hidden="1" outlineLevel="3" thickBot="1" x14ac:dyDescent="0.3">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8" hidden="1" outlineLevel="3" thickBot="1" x14ac:dyDescent="0.3">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8" hidden="1" outlineLevel="3" thickBot="1" x14ac:dyDescent="0.3">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7" hidden="1" outlineLevel="2" thickBot="1" x14ac:dyDescent="0.3">
      <c r="A96" s="98" t="str">
        <f t="shared" si="53"/>
        <v>A1.3.4</v>
      </c>
      <c r="C96" s="101" t="s">
        <v>165</v>
      </c>
      <c r="D96" s="92" t="s">
        <v>224</v>
      </c>
      <c r="E96" s="101" t="s">
        <v>193</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8" hidden="1"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8" hidden="1" outlineLevel="3" thickBot="1" x14ac:dyDescent="0.3">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8" hidden="1" outlineLevel="3" thickBot="1" x14ac:dyDescent="0.3">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8" hidden="1" outlineLevel="3" thickBot="1" x14ac:dyDescent="0.3">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8" hidden="1" outlineLevel="2" thickBot="1" x14ac:dyDescent="0.3">
      <c r="A101" s="98" t="str">
        <f t="shared" si="53"/>
        <v>A1.3.5</v>
      </c>
      <c r="C101" s="101" t="s">
        <v>165</v>
      </c>
      <c r="D101" s="92" t="s">
        <v>225</v>
      </c>
      <c r="E101" s="101" t="s">
        <v>198</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8" hidden="1" outlineLevel="3" thickBot="1" x14ac:dyDescent="0.3">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8" hidden="1"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8" hidden="1" outlineLevel="3" thickBot="1" x14ac:dyDescent="0.3">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8" hidden="1" outlineLevel="3" thickBot="1" x14ac:dyDescent="0.3">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8" hidden="1" outlineLevel="2" thickBot="1" x14ac:dyDescent="0.3">
      <c r="A106" s="98" t="str">
        <f t="shared" si="53"/>
        <v>A1.3.6</v>
      </c>
      <c r="C106" s="101" t="s">
        <v>165</v>
      </c>
      <c r="D106" s="92" t="s">
        <v>226</v>
      </c>
      <c r="E106" s="101" t="s">
        <v>203</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8" hidden="1"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8" hidden="1" outlineLevel="3" thickBot="1" x14ac:dyDescent="0.3">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8" hidden="1" outlineLevel="3" thickBot="1" x14ac:dyDescent="0.3">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8" hidden="1" outlineLevel="3" thickBot="1" x14ac:dyDescent="0.3">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hidden="1" outlineLevel="2" x14ac:dyDescent="0.25">
      <c r="A111" s="98" t="str">
        <f t="shared" si="53"/>
        <v>A1.3.7</v>
      </c>
      <c r="C111" s="101" t="s">
        <v>165</v>
      </c>
      <c r="D111" s="92" t="s">
        <v>227</v>
      </c>
      <c r="E111" s="101" t="s">
        <v>207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8" hidden="1" outlineLevel="3" thickBot="1" x14ac:dyDescent="0.3">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8" hidden="1" outlineLevel="3" thickBot="1" x14ac:dyDescent="0.3">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8" hidden="1" outlineLevel="3" thickBot="1" x14ac:dyDescent="0.3">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8" hidden="1" outlineLevel="3" thickBot="1" x14ac:dyDescent="0.3">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ht="13.8" collapsed="1" thickBot="1" x14ac:dyDescent="0.3">
      <c r="A116" s="98"/>
      <c r="B116" s="93"/>
      <c r="C116" s="51" t="s">
        <v>165</v>
      </c>
      <c r="D116" s="52">
        <v>2</v>
      </c>
      <c r="E116" s="53" t="s">
        <v>228</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4.4" hidden="1" outlineLevel="1" thickBot="1" x14ac:dyDescent="0.3">
      <c r="A117" s="98"/>
      <c r="C117" s="45" t="s">
        <v>165</v>
      </c>
      <c r="D117" s="45" t="s">
        <v>229</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7" hidden="1" outlineLevel="2" thickBot="1" x14ac:dyDescent="0.3">
      <c r="A118" s="98" t="str">
        <f t="shared" si="53"/>
        <v>A2.1.1</v>
      </c>
      <c r="C118" s="101" t="s">
        <v>165</v>
      </c>
      <c r="D118" s="92" t="s">
        <v>230</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8" hidden="1"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8" hidden="1" outlineLevel="3" thickBot="1" x14ac:dyDescent="0.3">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8" hidden="1" outlineLevel="3" thickBot="1" x14ac:dyDescent="0.3">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8" hidden="1" outlineLevel="3" thickBot="1" x14ac:dyDescent="0.3">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27" hidden="1" outlineLevel="2" thickBot="1" x14ac:dyDescent="0.3">
      <c r="A123" s="98" t="str">
        <f t="shared" si="53"/>
        <v>A2.1.2</v>
      </c>
      <c r="C123" s="101" t="s">
        <v>165</v>
      </c>
      <c r="D123" s="92" t="s">
        <v>231</v>
      </c>
      <c r="E123" s="101" t="s">
        <v>178</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8" hidden="1" outlineLevel="3" thickBot="1" x14ac:dyDescent="0.3">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8" hidden="1"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8" hidden="1" outlineLevel="3" thickBot="1" x14ac:dyDescent="0.3">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8" hidden="1" outlineLevel="3" thickBot="1" x14ac:dyDescent="0.3">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8" hidden="1" outlineLevel="2" thickBot="1" x14ac:dyDescent="0.3">
      <c r="A128" s="98" t="str">
        <f t="shared" si="53"/>
        <v>A2.1.3</v>
      </c>
      <c r="C128" s="101" t="s">
        <v>165</v>
      </c>
      <c r="D128" s="92" t="s">
        <v>232</v>
      </c>
      <c r="E128" s="101" t="s">
        <v>187</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8" hidden="1" outlineLevel="3" thickBot="1" x14ac:dyDescent="0.3">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8" hidden="1" outlineLevel="3" thickBot="1" x14ac:dyDescent="0.3">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8" hidden="1" outlineLevel="3" thickBot="1" x14ac:dyDescent="0.3">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8" hidden="1" outlineLevel="3" thickBot="1" x14ac:dyDescent="0.3">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7" hidden="1" outlineLevel="2" thickBot="1" x14ac:dyDescent="0.3">
      <c r="A133" s="98" t="str">
        <f t="shared" si="53"/>
        <v>A2.1.4</v>
      </c>
      <c r="C133" s="101" t="s">
        <v>165</v>
      </c>
      <c r="D133" s="92" t="s">
        <v>233</v>
      </c>
      <c r="E133" s="101" t="s">
        <v>193</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8" hidden="1"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8" hidden="1" outlineLevel="3" thickBot="1" x14ac:dyDescent="0.3">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8" hidden="1" outlineLevel="3" thickBot="1" x14ac:dyDescent="0.3">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8" hidden="1"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8" hidden="1" outlineLevel="2" thickBot="1" x14ac:dyDescent="0.3">
      <c r="A138" s="98" t="str">
        <f t="shared" si="105"/>
        <v>A2.1.5</v>
      </c>
      <c r="C138" s="101" t="s">
        <v>165</v>
      </c>
      <c r="D138" s="92" t="s">
        <v>234</v>
      </c>
      <c r="E138" s="101" t="s">
        <v>198</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8" hidden="1" outlineLevel="3" thickBot="1" x14ac:dyDescent="0.3">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8" hidden="1"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8" hidden="1"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8" hidden="1"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8" hidden="1" outlineLevel="2" thickBot="1" x14ac:dyDescent="0.3">
      <c r="A143" s="98" t="str">
        <f t="shared" si="105"/>
        <v>A2.1.6</v>
      </c>
      <c r="C143" s="101" t="s">
        <v>165</v>
      </c>
      <c r="D143" s="92" t="s">
        <v>235</v>
      </c>
      <c r="E143" s="101" t="s">
        <v>203</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8" hidden="1"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8" hidden="1"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8" hidden="1"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8" hidden="1"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hidden="1" outlineLevel="2" x14ac:dyDescent="0.25">
      <c r="A148" s="98" t="str">
        <f t="shared" si="105"/>
        <v>A2.1.7</v>
      </c>
      <c r="C148" s="101" t="s">
        <v>165</v>
      </c>
      <c r="D148" s="92" t="s">
        <v>236</v>
      </c>
      <c r="E148" s="101" t="s">
        <v>207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8" hidden="1" outlineLevel="3" thickBot="1" x14ac:dyDescent="0.3">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8" hidden="1"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8" hidden="1"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8" hidden="1"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4.4" hidden="1" outlineLevel="1" thickBot="1" x14ac:dyDescent="0.3">
      <c r="A153" s="98"/>
      <c r="C153" s="45" t="s">
        <v>165</v>
      </c>
      <c r="D153" s="45" t="s">
        <v>237</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7" hidden="1" outlineLevel="2" thickBot="1" x14ac:dyDescent="0.3">
      <c r="A154" s="98" t="str">
        <f t="shared" si="105"/>
        <v>A2.2.1</v>
      </c>
      <c r="C154" s="101" t="s">
        <v>165</v>
      </c>
      <c r="D154" s="92" t="s">
        <v>238</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8" hidden="1"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8" hidden="1" outlineLevel="3" thickBot="1" x14ac:dyDescent="0.3">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8" hidden="1" outlineLevel="3" thickBot="1" x14ac:dyDescent="0.3">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8" hidden="1" outlineLevel="3" thickBot="1" x14ac:dyDescent="0.3">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27" hidden="1" outlineLevel="2" thickBot="1" x14ac:dyDescent="0.3">
      <c r="A159" s="98" t="str">
        <f t="shared" si="105"/>
        <v>A2.2.2</v>
      </c>
      <c r="C159" s="101" t="s">
        <v>165</v>
      </c>
      <c r="D159" s="92" t="s">
        <v>239</v>
      </c>
      <c r="E159" s="101" t="s">
        <v>178</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8" hidden="1" outlineLevel="3" thickBot="1" x14ac:dyDescent="0.3">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8" hidden="1"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8" hidden="1"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8" hidden="1"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8" hidden="1" outlineLevel="2" thickBot="1" x14ac:dyDescent="0.3">
      <c r="A164" s="98" t="str">
        <f t="shared" si="105"/>
        <v>A2.2.3</v>
      </c>
      <c r="C164" s="101" t="s">
        <v>165</v>
      </c>
      <c r="D164" s="92" t="s">
        <v>240</v>
      </c>
      <c r="E164" s="101" t="s">
        <v>187</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8" hidden="1"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8" hidden="1"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8" hidden="1"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8" hidden="1"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7" hidden="1" outlineLevel="2" thickBot="1" x14ac:dyDescent="0.3">
      <c r="A169" s="98" t="str">
        <f t="shared" si="105"/>
        <v>A2.2.4</v>
      </c>
      <c r="C169" s="101" t="s">
        <v>165</v>
      </c>
      <c r="D169" s="92" t="s">
        <v>241</v>
      </c>
      <c r="E169" s="101" t="s">
        <v>193</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8" hidden="1"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8" hidden="1"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8" hidden="1"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8" hidden="1"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8" hidden="1" outlineLevel="2" thickBot="1" x14ac:dyDescent="0.3">
      <c r="A174" s="98" t="str">
        <f t="shared" si="105"/>
        <v>A2.2.5</v>
      </c>
      <c r="C174" s="101" t="s">
        <v>165</v>
      </c>
      <c r="D174" s="92" t="s">
        <v>242</v>
      </c>
      <c r="E174" s="101" t="s">
        <v>198</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8" hidden="1" outlineLevel="3" thickBot="1" x14ac:dyDescent="0.3">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8" hidden="1"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8" hidden="1"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8" hidden="1"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8" hidden="1" outlineLevel="2" thickBot="1" x14ac:dyDescent="0.3">
      <c r="A179" s="98" t="str">
        <f t="shared" si="105"/>
        <v>A2.2.6</v>
      </c>
      <c r="C179" s="101" t="s">
        <v>165</v>
      </c>
      <c r="D179" s="92" t="s">
        <v>243</v>
      </c>
      <c r="E179" s="101" t="s">
        <v>203</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8" hidden="1"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8" hidden="1"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8" hidden="1"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8" hidden="1"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hidden="1" outlineLevel="2" x14ac:dyDescent="0.25">
      <c r="A184" s="98" t="str">
        <f t="shared" si="105"/>
        <v>A2.2.7</v>
      </c>
      <c r="C184" s="101" t="s">
        <v>165</v>
      </c>
      <c r="D184" s="92" t="s">
        <v>244</v>
      </c>
      <c r="E184" s="101" t="s">
        <v>207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8" hidden="1"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8" hidden="1"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8" hidden="1"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8" hidden="1"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4.4" hidden="1" outlineLevel="1" thickBot="1" x14ac:dyDescent="0.3">
      <c r="A189" s="98"/>
      <c r="C189" s="45" t="s">
        <v>165</v>
      </c>
      <c r="D189" s="45" t="s">
        <v>245</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7" hidden="1" outlineLevel="2" thickBot="1" x14ac:dyDescent="0.3">
      <c r="A190" s="98" t="str">
        <f t="shared" si="105"/>
        <v>A2.3.1</v>
      </c>
      <c r="C190" s="101" t="s">
        <v>165</v>
      </c>
      <c r="D190" s="92" t="s">
        <v>246</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8" hidden="1"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8" hidden="1" outlineLevel="3" thickBot="1" x14ac:dyDescent="0.3">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8" hidden="1" outlineLevel="3" thickBot="1" x14ac:dyDescent="0.3">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8" hidden="1" outlineLevel="3" thickBot="1" x14ac:dyDescent="0.3">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27" hidden="1" outlineLevel="2" thickBot="1" x14ac:dyDescent="0.3">
      <c r="A195" s="98" t="str">
        <f t="shared" si="105"/>
        <v>A2.3.2</v>
      </c>
      <c r="C195" s="101" t="s">
        <v>165</v>
      </c>
      <c r="D195" s="92" t="s">
        <v>247</v>
      </c>
      <c r="E195" s="101" t="s">
        <v>178</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8" hidden="1" outlineLevel="3" thickBot="1" x14ac:dyDescent="0.3">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8" hidden="1"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8" hidden="1"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8" hidden="1"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8" hidden="1" outlineLevel="2" thickBot="1" x14ac:dyDescent="0.3">
      <c r="A200" s="98" t="str">
        <f t="shared" si="105"/>
        <v>A2.3.3</v>
      </c>
      <c r="C200" s="101" t="s">
        <v>165</v>
      </c>
      <c r="D200" s="92" t="s">
        <v>248</v>
      </c>
      <c r="E200" s="101" t="s">
        <v>187</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8" hidden="1"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8" hidden="1"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8" hidden="1"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8" hidden="1"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7" hidden="1" outlineLevel="2" thickBot="1" x14ac:dyDescent="0.3">
      <c r="A205" s="98" t="str">
        <f t="shared" si="155"/>
        <v>A2.3.3</v>
      </c>
      <c r="C205" s="101" t="s">
        <v>165</v>
      </c>
      <c r="D205" s="92" t="s">
        <v>248</v>
      </c>
      <c r="E205" s="101" t="s">
        <v>193</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8" hidden="1"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8" hidden="1"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8" hidden="1"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8" hidden="1"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8" hidden="1" outlineLevel="2" thickBot="1" x14ac:dyDescent="0.3">
      <c r="A210" s="98" t="str">
        <f t="shared" si="155"/>
        <v>A2.3.4</v>
      </c>
      <c r="C210" s="101" t="s">
        <v>165</v>
      </c>
      <c r="D210" s="92" t="s">
        <v>249</v>
      </c>
      <c r="E210" s="101" t="s">
        <v>198</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8" hidden="1" outlineLevel="3" thickBot="1" x14ac:dyDescent="0.3">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8" hidden="1"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8" hidden="1"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8" hidden="1"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8" hidden="1" outlineLevel="2" thickBot="1" x14ac:dyDescent="0.3">
      <c r="A215" s="98" t="str">
        <f t="shared" si="155"/>
        <v>A2.3.5</v>
      </c>
      <c r="C215" s="101" t="s">
        <v>165</v>
      </c>
      <c r="D215" s="92" t="s">
        <v>250</v>
      </c>
      <c r="E215" s="101" t="s">
        <v>203</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8" hidden="1"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8" hidden="1"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8" hidden="1"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8" hidden="1"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8" hidden="1" outlineLevel="2" thickBot="1" x14ac:dyDescent="0.3">
      <c r="A220" s="98" t="str">
        <f t="shared" si="155"/>
        <v>A2.3.6</v>
      </c>
      <c r="C220" s="101" t="s">
        <v>165</v>
      </c>
      <c r="D220" s="92" t="s">
        <v>251</v>
      </c>
      <c r="E220" s="101" t="s">
        <v>207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8" hidden="1"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8" hidden="1"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8" hidden="1"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8" hidden="1"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ht="13.8" collapsed="1" thickBot="1" x14ac:dyDescent="0.3">
      <c r="A225" s="98"/>
      <c r="B225" s="93"/>
      <c r="C225" s="51" t="s">
        <v>165</v>
      </c>
      <c r="D225" s="52">
        <v>3</v>
      </c>
      <c r="E225" s="53" t="s">
        <v>252</v>
      </c>
      <c r="F225" s="96"/>
      <c r="G225" s="96"/>
      <c r="H225" s="96"/>
      <c r="I225" s="96"/>
      <c r="J225" s="55">
        <f>+J226+J242</f>
        <v>96000</v>
      </c>
      <c r="K225" s="55"/>
      <c r="L225" s="307"/>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6">
        <f t="shared" si="158"/>
        <v>0</v>
      </c>
      <c r="X225" s="284"/>
      <c r="Y225" s="53"/>
      <c r="Z225" s="53"/>
    </row>
    <row r="226" spans="1:26" ht="14.4" hidden="1" outlineLevel="1" thickBot="1" x14ac:dyDescent="0.3">
      <c r="A226" s="98"/>
      <c r="C226" s="45" t="s">
        <v>165</v>
      </c>
      <c r="D226" s="45" t="s">
        <v>253</v>
      </c>
      <c r="E226" s="45" t="s">
        <v>254</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6">
        <f t="shared" si="158"/>
        <v>0</v>
      </c>
      <c r="Y226" s="45"/>
      <c r="Z226" s="45"/>
    </row>
    <row r="227" spans="1:26" ht="13.8" hidden="1" outlineLevel="2" thickBot="1" x14ac:dyDescent="0.3">
      <c r="A227" s="98" t="str">
        <f t="shared" si="155"/>
        <v>A3.1.1</v>
      </c>
      <c r="C227" s="101" t="s">
        <v>165</v>
      </c>
      <c r="D227" s="92" t="s">
        <v>255</v>
      </c>
      <c r="E227" s="101" t="s">
        <v>256</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6">
        <f t="shared" si="158"/>
        <v>0</v>
      </c>
      <c r="Y227" s="101"/>
      <c r="Z227" s="101"/>
    </row>
    <row r="228" spans="1:26" ht="27" hidden="1" outlineLevel="3" thickBot="1" x14ac:dyDescent="0.3">
      <c r="A228" s="98" t="str">
        <f t="shared" si="155"/>
        <v/>
      </c>
      <c r="C228" s="106"/>
      <c r="D228" s="107"/>
      <c r="E228" s="106" t="s">
        <v>171</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09">
        <f>SUM(M228:P228)</f>
        <v>5400</v>
      </c>
      <c r="R228" s="112">
        <f>+Q228</f>
        <v>5400</v>
      </c>
      <c r="S228" s="112">
        <f>+R228</f>
        <v>5400</v>
      </c>
      <c r="T228" s="112">
        <f>+S228</f>
        <v>5400</v>
      </c>
      <c r="W228" s="286">
        <f t="shared" si="158"/>
        <v>0</v>
      </c>
      <c r="Y228" s="106"/>
      <c r="Z228" s="106" t="s">
        <v>257</v>
      </c>
    </row>
    <row r="229" spans="1:26" ht="27" hidden="1" outlineLevel="3" thickBot="1" x14ac:dyDescent="0.3">
      <c r="A229" s="98" t="str">
        <f t="shared" si="155"/>
        <v/>
      </c>
      <c r="C229" s="113"/>
      <c r="D229" s="114"/>
      <c r="E229" s="113" t="s">
        <v>173</v>
      </c>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258</v>
      </c>
    </row>
    <row r="230" spans="1:26" ht="13.8" hidden="1" outlineLevel="3" thickBot="1" x14ac:dyDescent="0.3">
      <c r="A230" s="98" t="str">
        <f t="shared" si="155"/>
        <v/>
      </c>
      <c r="C230" s="113"/>
      <c r="D230" s="114"/>
      <c r="E230" s="113" t="s">
        <v>259</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260</v>
      </c>
    </row>
    <row r="231" spans="1:26" ht="13.8" hidden="1" outlineLevel="3" thickBot="1" x14ac:dyDescent="0.3">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261</v>
      </c>
    </row>
    <row r="232" spans="1:26" ht="13.8" hidden="1" outlineLevel="2" thickBot="1" x14ac:dyDescent="0.3">
      <c r="A232" s="98" t="str">
        <f t="shared" si="155"/>
        <v>A3.1.2</v>
      </c>
      <c r="C232" s="101" t="s">
        <v>165</v>
      </c>
      <c r="D232" s="92" t="s">
        <v>262</v>
      </c>
      <c r="E232" s="101" t="s">
        <v>263</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6">
        <f t="shared" si="158"/>
        <v>0</v>
      </c>
      <c r="Y232" s="101"/>
      <c r="Z232" s="101"/>
    </row>
    <row r="233" spans="1:26" ht="27" hidden="1" outlineLevel="3" thickBot="1" x14ac:dyDescent="0.3">
      <c r="A233" s="98" t="str">
        <f t="shared" si="155"/>
        <v/>
      </c>
      <c r="C233" s="106"/>
      <c r="D233" s="107"/>
      <c r="E233" s="106" t="s">
        <v>264</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09">
        <f>SUM(M233:P233)</f>
        <v>9000</v>
      </c>
      <c r="R233" s="112">
        <f>+Q233</f>
        <v>9000</v>
      </c>
      <c r="S233" s="112">
        <f>+R233</f>
        <v>9000</v>
      </c>
      <c r="T233" s="112">
        <f>+S233</f>
        <v>9000</v>
      </c>
      <c r="W233" s="286">
        <f t="shared" si="158"/>
        <v>0</v>
      </c>
      <c r="Y233" s="106"/>
      <c r="Z233" s="106" t="s">
        <v>265</v>
      </c>
    </row>
    <row r="234" spans="1:26" ht="13.8" hidden="1" outlineLevel="3" thickBot="1" x14ac:dyDescent="0.3">
      <c r="A234" s="98" t="str">
        <f t="shared" si="155"/>
        <v/>
      </c>
      <c r="C234" s="113"/>
      <c r="D234" s="114"/>
      <c r="E234" s="113" t="s">
        <v>266</v>
      </c>
      <c r="F234" s="116" t="s">
        <v>14</v>
      </c>
      <c r="G234" s="116">
        <v>48</v>
      </c>
      <c r="H234" s="117">
        <v>800</v>
      </c>
      <c r="I234" s="288">
        <v>1</v>
      </c>
      <c r="J234" s="118">
        <f t="shared" ref="J234:J236" si="182">+G234*H234*I234</f>
        <v>38400</v>
      </c>
      <c r="K234" s="118"/>
      <c r="M234" s="112">
        <f t="shared" ref="M234:M236" si="183">+$H234*$I234*3</f>
        <v>2400</v>
      </c>
      <c r="N234" s="112">
        <f t="shared" si="181"/>
        <v>2400</v>
      </c>
      <c r="O234" s="112">
        <f t="shared" si="181"/>
        <v>2400</v>
      </c>
      <c r="P234" s="112">
        <f t="shared" si="181"/>
        <v>2400</v>
      </c>
      <c r="Q234" s="309">
        <f t="shared" ref="Q234:Q236" si="184">SUM(M234:P234)</f>
        <v>9600</v>
      </c>
      <c r="R234" s="112">
        <f t="shared" ref="R234:T234" si="185">+Q234</f>
        <v>9600</v>
      </c>
      <c r="S234" s="112">
        <f t="shared" si="185"/>
        <v>9600</v>
      </c>
      <c r="T234" s="112">
        <f t="shared" si="185"/>
        <v>9600</v>
      </c>
      <c r="W234" s="286">
        <f t="shared" si="158"/>
        <v>0</v>
      </c>
      <c r="Y234" s="113"/>
      <c r="Z234" s="113"/>
    </row>
    <row r="235" spans="1:26" ht="13.8" hidden="1" outlineLevel="3" thickBot="1" x14ac:dyDescent="0.3">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8" hidden="1" outlineLevel="3" thickBot="1" x14ac:dyDescent="0.3">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ht="26.4" hidden="1" outlineLevel="2" x14ac:dyDescent="0.25">
      <c r="A237" s="98" t="str">
        <f t="shared" si="155"/>
        <v>A3.1.3</v>
      </c>
      <c r="C237" s="101" t="s">
        <v>165</v>
      </c>
      <c r="D237" s="92" t="s">
        <v>267</v>
      </c>
      <c r="E237" s="101" t="s">
        <v>178</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8" hidden="1"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268</v>
      </c>
    </row>
    <row r="239" spans="1:26" ht="13.8" hidden="1"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269</v>
      </c>
    </row>
    <row r="240" spans="1:26" ht="40.200000000000003" hidden="1"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270</v>
      </c>
    </row>
    <row r="241" spans="1:26" ht="13.8" hidden="1"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4.4" hidden="1" outlineLevel="1" thickBot="1" x14ac:dyDescent="0.3">
      <c r="A242" s="98"/>
      <c r="C242" s="45" t="s">
        <v>165</v>
      </c>
      <c r="D242" s="45" t="s">
        <v>271</v>
      </c>
      <c r="E242" s="45" t="s">
        <v>272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4.4" hidden="1" outlineLevel="2" thickBot="1" x14ac:dyDescent="0.3">
      <c r="A243" s="98" t="str">
        <f t="shared" si="155"/>
        <v>A3.2.1</v>
      </c>
      <c r="C243" s="19" t="s">
        <v>165</v>
      </c>
      <c r="D243" s="20" t="s">
        <v>273</v>
      </c>
      <c r="E243" s="101" t="s">
        <v>274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8" hidden="1"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275</v>
      </c>
    </row>
    <row r="245" spans="1:26" ht="14.4" hidden="1" outlineLevel="3" thickBot="1" x14ac:dyDescent="0.3">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276</v>
      </c>
    </row>
    <row r="246" spans="1:26" ht="14.4" hidden="1" outlineLevel="3" thickBot="1" x14ac:dyDescent="0.3">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4.4" hidden="1" outlineLevel="3" thickBot="1" x14ac:dyDescent="0.3">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4.4" hidden="1" outlineLevel="2" thickBot="1" x14ac:dyDescent="0.3">
      <c r="A248" s="98" t="str">
        <f t="shared" si="155"/>
        <v>A3.2.2</v>
      </c>
      <c r="C248" s="19" t="s">
        <v>165</v>
      </c>
      <c r="D248" s="20" t="s">
        <v>277</v>
      </c>
      <c r="E248" s="101" t="s">
        <v>278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8" hidden="1"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275</v>
      </c>
    </row>
    <row r="250" spans="1:26" ht="14.4" hidden="1" outlineLevel="3" thickBot="1" x14ac:dyDescent="0.3">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279</v>
      </c>
    </row>
    <row r="251" spans="1:26" ht="14.4" hidden="1" outlineLevel="3" thickBot="1" x14ac:dyDescent="0.3">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4.4" hidden="1" outlineLevel="3" thickBot="1" x14ac:dyDescent="0.3">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4.4" hidden="1" outlineLevel="2" thickBot="1" x14ac:dyDescent="0.3">
      <c r="A253" s="98" t="str">
        <f t="shared" si="155"/>
        <v>A3.2.3</v>
      </c>
      <c r="C253" s="19" t="s">
        <v>165</v>
      </c>
      <c r="D253" s="20" t="s">
        <v>280</v>
      </c>
      <c r="E253" s="101" t="s">
        <v>281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8" hidden="1"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275</v>
      </c>
    </row>
    <row r="255" spans="1:26" ht="14.4" hidden="1" outlineLevel="3" thickBot="1" x14ac:dyDescent="0.3">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282</v>
      </c>
    </row>
    <row r="256" spans="1:26" ht="14.4" hidden="1" outlineLevel="3" thickBot="1" x14ac:dyDescent="0.3">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4.4" hidden="1" outlineLevel="3" thickBot="1" x14ac:dyDescent="0.3">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4.4" hidden="1" outlineLevel="2" thickBot="1" x14ac:dyDescent="0.3">
      <c r="A258" s="98" t="str">
        <f t="shared" si="155"/>
        <v>A3.2.4</v>
      </c>
      <c r="C258" s="19" t="s">
        <v>165</v>
      </c>
      <c r="D258" s="20" t="s">
        <v>283</v>
      </c>
      <c r="E258" s="101" t="s">
        <v>284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8" hidden="1"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285</v>
      </c>
    </row>
    <row r="260" spans="1:26" ht="14.4" hidden="1" outlineLevel="3" thickBot="1" x14ac:dyDescent="0.3">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286</v>
      </c>
    </row>
    <row r="261" spans="1:26" ht="14.4" hidden="1" outlineLevel="3" thickBot="1" x14ac:dyDescent="0.3">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4.4" hidden="1" outlineLevel="3" thickBot="1" x14ac:dyDescent="0.3">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4.4" hidden="1" outlineLevel="2" thickBot="1" x14ac:dyDescent="0.3">
      <c r="A263" s="98" t="str">
        <f t="shared" si="155"/>
        <v>A3.2.5</v>
      </c>
      <c r="C263" s="19" t="s">
        <v>165</v>
      </c>
      <c r="D263" s="20" t="s">
        <v>287</v>
      </c>
      <c r="E263" s="101" t="s">
        <v>288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8" hidden="1"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289</v>
      </c>
    </row>
    <row r="265" spans="1:26" ht="14.4" hidden="1" outlineLevel="3" thickBot="1" x14ac:dyDescent="0.3">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4.4" hidden="1" outlineLevel="3" thickBot="1" x14ac:dyDescent="0.3">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4.4" hidden="1" outlineLevel="3" thickBot="1" x14ac:dyDescent="0.3">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4.4" hidden="1" outlineLevel="2" thickBot="1" x14ac:dyDescent="0.3">
      <c r="A268" s="98" t="str">
        <f t="shared" si="207"/>
        <v>A3.2.6</v>
      </c>
      <c r="C268" s="19" t="s">
        <v>165</v>
      </c>
      <c r="D268" s="20" t="s">
        <v>290</v>
      </c>
      <c r="E268" s="101" t="s">
        <v>291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8" hidden="1"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292</v>
      </c>
    </row>
    <row r="270" spans="1:26" ht="14.4" hidden="1" outlineLevel="3" thickBot="1" x14ac:dyDescent="0.3">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4.4" hidden="1" outlineLevel="3" thickBot="1" x14ac:dyDescent="0.3">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4.4" hidden="1" outlineLevel="3" thickBot="1" x14ac:dyDescent="0.3">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4.4" hidden="1" outlineLevel="2" thickBot="1" x14ac:dyDescent="0.3">
      <c r="A273" s="98" t="str">
        <f t="shared" si="207"/>
        <v>A3.2.7</v>
      </c>
      <c r="C273" s="19" t="s">
        <v>165</v>
      </c>
      <c r="D273" s="20" t="s">
        <v>293</v>
      </c>
      <c r="E273" s="101" t="s">
        <v>294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8" hidden="1"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4.4" hidden="1" outlineLevel="3" thickBot="1" x14ac:dyDescent="0.3">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295</v>
      </c>
    </row>
    <row r="276" spans="1:26" ht="14.4" hidden="1" outlineLevel="3" thickBot="1" x14ac:dyDescent="0.3">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4.4" hidden="1" outlineLevel="3" thickBot="1" x14ac:dyDescent="0.3">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4.4" hidden="1" outlineLevel="2" thickBot="1" x14ac:dyDescent="0.3">
      <c r="A278" s="98" t="str">
        <f t="shared" si="207"/>
        <v>A3.2.8</v>
      </c>
      <c r="C278" s="19" t="s">
        <v>165</v>
      </c>
      <c r="D278" s="20" t="s">
        <v>296</v>
      </c>
      <c r="E278" s="101" t="s">
        <v>297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8" hidden="1"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298</v>
      </c>
    </row>
    <row r="280" spans="1:26" ht="27" hidden="1" outlineLevel="3" thickBot="1" x14ac:dyDescent="0.3">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299</v>
      </c>
    </row>
    <row r="281" spans="1:26" ht="14.4" hidden="1" outlineLevel="3" thickBot="1" x14ac:dyDescent="0.3">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4.4" hidden="1" outlineLevel="3" thickBot="1" x14ac:dyDescent="0.3">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collapsed="1" thickBot="1" x14ac:dyDescent="0.3">
      <c r="A283" s="156"/>
      <c r="C283" s="386" t="s">
        <v>300</v>
      </c>
      <c r="D283" s="386"/>
      <c r="E283" s="386"/>
      <c r="F283" s="165"/>
      <c r="G283" s="165"/>
      <c r="H283" s="165"/>
      <c r="I283" s="165"/>
      <c r="J283" s="70">
        <f>+J284+J305+J326</f>
        <v>132000</v>
      </c>
      <c r="K283" s="70"/>
      <c r="L283" s="311"/>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6">
        <f t="shared" si="208"/>
        <v>0</v>
      </c>
      <c r="X283" s="287"/>
      <c r="Y283" s="173"/>
      <c r="Z283" s="173" t="s">
        <v>301</v>
      </c>
    </row>
    <row r="284" spans="1:26" s="162" customFormat="1" ht="13.8" thickBot="1" x14ac:dyDescent="0.3">
      <c r="A284" s="156"/>
      <c r="B284" s="157"/>
      <c r="C284" s="158" t="s">
        <v>302</v>
      </c>
      <c r="D284" s="159">
        <v>1</v>
      </c>
      <c r="E284" s="160" t="s">
        <v>254</v>
      </c>
      <c r="F284" s="161"/>
      <c r="G284" s="161"/>
      <c r="H284" s="161"/>
      <c r="I284" s="161"/>
      <c r="J284" s="84">
        <f>+J285+J290+J295+J300</f>
        <v>132000</v>
      </c>
      <c r="K284" s="84"/>
      <c r="L284" s="312"/>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6">
        <f t="shared" si="208"/>
        <v>0</v>
      </c>
      <c r="X284" s="287"/>
      <c r="Y284" s="160"/>
      <c r="Z284" s="160"/>
    </row>
    <row r="285" spans="1:26" ht="14.4" hidden="1" outlineLevel="1" thickBot="1" x14ac:dyDescent="0.3">
      <c r="A285" s="98" t="str">
        <f t="shared" si="207"/>
        <v>B1.1</v>
      </c>
      <c r="C285" s="45" t="s">
        <v>302</v>
      </c>
      <c r="D285" s="45" t="s">
        <v>167</v>
      </c>
      <c r="E285" s="45" t="s">
        <v>303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6">
        <f t="shared" si="208"/>
        <v>0</v>
      </c>
      <c r="Y285" s="45"/>
      <c r="Z285" s="45"/>
    </row>
    <row r="286" spans="1:26" ht="13.8" hidden="1" outlineLevel="3" thickBot="1" x14ac:dyDescent="0.3">
      <c r="A286" s="98" t="str">
        <f t="shared" si="207"/>
        <v/>
      </c>
      <c r="C286" s="106"/>
      <c r="D286" s="107"/>
      <c r="E286" s="106" t="s">
        <v>304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09">
        <f>SUM(M286:P286)</f>
        <v>5400</v>
      </c>
      <c r="R286" s="112">
        <f>+Q286</f>
        <v>5400</v>
      </c>
      <c r="S286" s="112">
        <f>+R286</f>
        <v>5400</v>
      </c>
      <c r="T286" s="112">
        <f>+S286</f>
        <v>5400</v>
      </c>
      <c r="W286" s="286">
        <f t="shared" si="208"/>
        <v>0</v>
      </c>
      <c r="Y286" s="106"/>
      <c r="Z286" s="106" t="s">
        <v>305</v>
      </c>
    </row>
    <row r="287" spans="1:26" ht="13.8" hidden="1" outlineLevel="3" thickBot="1" x14ac:dyDescent="0.3">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306</v>
      </c>
    </row>
    <row r="288" spans="1:26" ht="40.200000000000003" hidden="1" outlineLevel="3" thickBot="1" x14ac:dyDescent="0.3">
      <c r="A288" s="98" t="str">
        <f t="shared" si="207"/>
        <v/>
      </c>
      <c r="C288" s="113"/>
      <c r="D288" s="114"/>
      <c r="E288" s="113" t="s">
        <v>259</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307</v>
      </c>
    </row>
    <row r="289" spans="1:26" ht="13.8" hidden="1" outlineLevel="3" thickBot="1" x14ac:dyDescent="0.3">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14.4" hidden="1" outlineLevel="1" thickBot="1" x14ac:dyDescent="0.3">
      <c r="A290" s="98" t="str">
        <f t="shared" si="207"/>
        <v>B1.2</v>
      </c>
      <c r="C290" s="45" t="s">
        <v>302</v>
      </c>
      <c r="D290" s="45" t="s">
        <v>210</v>
      </c>
      <c r="E290" s="45" t="s">
        <v>308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6">
        <f t="shared" si="208"/>
        <v>0</v>
      </c>
      <c r="Y290" s="45"/>
      <c r="Z290" s="45"/>
    </row>
    <row r="291" spans="1:26" ht="13.8" hidden="1" outlineLevel="3" thickBot="1" x14ac:dyDescent="0.3">
      <c r="A291" s="98" t="str">
        <f t="shared" si="207"/>
        <v/>
      </c>
      <c r="C291" s="106"/>
      <c r="D291" s="107"/>
      <c r="E291" s="106" t="s">
        <v>309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09">
        <f>SUM(M291:P291)</f>
        <v>3600</v>
      </c>
      <c r="R291" s="112">
        <f>+Q291</f>
        <v>3600</v>
      </c>
      <c r="S291" s="112">
        <f>+R291</f>
        <v>3600</v>
      </c>
      <c r="T291" s="112">
        <f>+S291</f>
        <v>3600</v>
      </c>
      <c r="W291" s="286">
        <f t="shared" si="208"/>
        <v>0</v>
      </c>
      <c r="Y291" s="106"/>
      <c r="Z291" s="106" t="s">
        <v>310</v>
      </c>
    </row>
    <row r="292" spans="1:26" ht="27" hidden="1" outlineLevel="3" thickBot="1" x14ac:dyDescent="0.3">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311</v>
      </c>
    </row>
    <row r="293" spans="1:26" ht="13.8" hidden="1" outlineLevel="3" thickBot="1" x14ac:dyDescent="0.3">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8" hidden="1" outlineLevel="3" thickBot="1" x14ac:dyDescent="0.3">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4.4" hidden="1" outlineLevel="1" thickBot="1" x14ac:dyDescent="0.3">
      <c r="A295" s="98" t="str">
        <f t="shared" si="207"/>
        <v>B1.3</v>
      </c>
      <c r="C295" s="45" t="s">
        <v>302</v>
      </c>
      <c r="D295" s="45" t="s">
        <v>220</v>
      </c>
      <c r="E295" s="45" t="s">
        <v>312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6">
        <f t="shared" si="208"/>
        <v>0</v>
      </c>
      <c r="Y295" s="45"/>
      <c r="Z295" s="45"/>
    </row>
    <row r="296" spans="1:26" ht="13.8" hidden="1" outlineLevel="3" thickBot="1" x14ac:dyDescent="0.3">
      <c r="A296" s="98" t="str">
        <f t="shared" si="207"/>
        <v/>
      </c>
      <c r="C296" s="106"/>
      <c r="D296" s="107"/>
      <c r="E296" s="106" t="s">
        <v>313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09">
        <f>SUM(M296:P296)</f>
        <v>24000</v>
      </c>
      <c r="R296" s="112">
        <f>+Q296</f>
        <v>24000</v>
      </c>
      <c r="S296" s="112">
        <f>+R296</f>
        <v>24000</v>
      </c>
      <c r="T296" s="112">
        <f>+S296</f>
        <v>24000</v>
      </c>
      <c r="W296" s="286">
        <f t="shared" si="208"/>
        <v>0</v>
      </c>
      <c r="Y296" s="106"/>
      <c r="Z296" s="106" t="s">
        <v>314</v>
      </c>
    </row>
    <row r="297" spans="1:26" ht="27" hidden="1" outlineLevel="3" thickBot="1" x14ac:dyDescent="0.3">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315</v>
      </c>
    </row>
    <row r="298" spans="1:26" ht="13.8" hidden="1" outlineLevel="3" thickBot="1" x14ac:dyDescent="0.3">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8" hidden="1" outlineLevel="3" thickBot="1" x14ac:dyDescent="0.3">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8.2" hidden="1" outlineLevel="1" thickBot="1" x14ac:dyDescent="0.3">
      <c r="A300" s="98" t="str">
        <f t="shared" si="207"/>
        <v>B1.4</v>
      </c>
      <c r="C300" s="45" t="s">
        <v>302</v>
      </c>
      <c r="D300" s="45" t="s">
        <v>316</v>
      </c>
      <c r="E300" s="45" t="s">
        <v>178</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8" hidden="1"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317</v>
      </c>
    </row>
    <row r="302" spans="1:26" ht="40.200000000000003" hidden="1"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270</v>
      </c>
    </row>
    <row r="303" spans="1:26" ht="13.8" hidden="1"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8" hidden="1"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8" collapsed="1" thickBot="1" x14ac:dyDescent="0.3">
      <c r="A305" s="156"/>
      <c r="B305" s="157"/>
      <c r="C305" s="158" t="s">
        <v>302</v>
      </c>
      <c r="D305" s="159">
        <v>2</v>
      </c>
      <c r="E305" s="160" t="s">
        <v>272</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8.2" hidden="1" outlineLevel="1" thickBot="1" x14ac:dyDescent="0.3">
      <c r="A306" s="98" t="str">
        <f t="shared" si="207"/>
        <v>B2.1</v>
      </c>
      <c r="C306" s="45" t="s">
        <v>302</v>
      </c>
      <c r="D306" s="45" t="s">
        <v>229</v>
      </c>
      <c r="E306" s="45" t="s">
        <v>318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8" hidden="1"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319</v>
      </c>
    </row>
    <row r="308" spans="1:26" ht="13.8" hidden="1"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320</v>
      </c>
    </row>
    <row r="309" spans="1:26" ht="13.8" hidden="1"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8" hidden="1"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4.4" hidden="1" outlineLevel="1" thickBot="1" x14ac:dyDescent="0.3">
      <c r="A311" s="98" t="str">
        <f t="shared" si="207"/>
        <v>B2.2</v>
      </c>
      <c r="C311" s="45" t="s">
        <v>302</v>
      </c>
      <c r="D311" s="45" t="s">
        <v>237</v>
      </c>
      <c r="E311" s="45" t="s">
        <v>288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40.200000000000003" hidden="1"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321</v>
      </c>
    </row>
    <row r="313" spans="1:26" ht="13.8" hidden="1"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322</v>
      </c>
    </row>
    <row r="314" spans="1:26" ht="13.8" hidden="1"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8" hidden="1"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4.4" hidden="1" outlineLevel="1" thickBot="1" x14ac:dyDescent="0.3">
      <c r="A316" s="98" t="str">
        <f t="shared" si="207"/>
        <v>B2.3</v>
      </c>
      <c r="C316" s="45" t="s">
        <v>302</v>
      </c>
      <c r="D316" s="45" t="s">
        <v>245</v>
      </c>
      <c r="E316" s="45" t="s">
        <v>294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40.200000000000003" hidden="1"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321</v>
      </c>
    </row>
    <row r="318" spans="1:26" ht="13.8" hidden="1"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295</v>
      </c>
    </row>
    <row r="319" spans="1:26" ht="13.8" hidden="1"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8" hidden="1"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4.4" hidden="1" outlineLevel="1" thickBot="1" x14ac:dyDescent="0.3">
      <c r="A321" s="98" t="str">
        <f t="shared" si="207"/>
        <v>B2.4</v>
      </c>
      <c r="C321" s="45" t="s">
        <v>302</v>
      </c>
      <c r="D321" s="45" t="s">
        <v>323</v>
      </c>
      <c r="E321" s="45" t="s">
        <v>324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8" hidden="1"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325</v>
      </c>
    </row>
    <row r="323" spans="1:26" ht="13.8" hidden="1"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326</v>
      </c>
    </row>
    <row r="324" spans="1:26" ht="13.8" hidden="1"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8" hidden="1"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8" collapsed="1" thickBot="1" x14ac:dyDescent="0.3">
      <c r="A326" s="156"/>
      <c r="B326" s="157"/>
      <c r="C326" s="158" t="s">
        <v>302</v>
      </c>
      <c r="D326" s="159">
        <v>3</v>
      </c>
      <c r="E326" s="160" t="s">
        <v>327</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4.4" hidden="1" outlineLevel="1" thickBot="1" x14ac:dyDescent="0.3">
      <c r="A327" s="98" t="str">
        <f t="shared" si="207"/>
        <v>B3.1</v>
      </c>
      <c r="C327" s="45" t="s">
        <v>302</v>
      </c>
      <c r="D327" s="45" t="s">
        <v>253</v>
      </c>
      <c r="E327" s="45" t="s">
        <v>328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8" hidden="1"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275</v>
      </c>
    </row>
    <row r="329" spans="1:26" ht="13.8" hidden="1"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329</v>
      </c>
    </row>
    <row r="330" spans="1:26" ht="13.8" hidden="1"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8" hidden="1"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4.4" hidden="1" outlineLevel="1" thickBot="1" x14ac:dyDescent="0.3">
      <c r="A332" s="98" t="str">
        <f t="shared" si="268"/>
        <v>B3.2</v>
      </c>
      <c r="C332" s="45" t="s">
        <v>302</v>
      </c>
      <c r="D332" s="45" t="s">
        <v>271</v>
      </c>
      <c r="E332" s="45" t="s">
        <v>330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8" hidden="1"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275</v>
      </c>
    </row>
    <row r="334" spans="1:26" ht="13.8" hidden="1"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8" hidden="1"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8" hidden="1"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collapsed="1" thickBot="1" x14ac:dyDescent="0.3">
      <c r="A337" s="156"/>
      <c r="C337" s="386" t="s">
        <v>331</v>
      </c>
      <c r="D337" s="386"/>
      <c r="E337" s="386"/>
      <c r="F337" s="165"/>
      <c r="G337" s="165"/>
      <c r="H337" s="165"/>
      <c r="I337" s="165"/>
      <c r="J337" s="70">
        <f>+J338</f>
        <v>24423.000000000004</v>
      </c>
      <c r="K337" s="70"/>
      <c r="L337" s="311"/>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6">
        <f t="shared" si="269"/>
        <v>14175.000000000004</v>
      </c>
      <c r="X337" s="287"/>
      <c r="Y337" s="173"/>
      <c r="Z337" s="173" t="s">
        <v>332</v>
      </c>
    </row>
    <row r="338" spans="1:26" s="162" customFormat="1" ht="13.8" thickBot="1" x14ac:dyDescent="0.3">
      <c r="A338" s="156"/>
      <c r="B338" s="157"/>
      <c r="C338" s="158" t="s">
        <v>333</v>
      </c>
      <c r="D338" s="159">
        <v>1</v>
      </c>
      <c r="E338" s="160" t="s">
        <v>334</v>
      </c>
      <c r="F338" s="161"/>
      <c r="G338" s="161"/>
      <c r="H338" s="161"/>
      <c r="I338" s="161"/>
      <c r="J338" s="84">
        <f>+J339</f>
        <v>24423.000000000004</v>
      </c>
      <c r="K338" s="84"/>
      <c r="L338" s="312"/>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6">
        <f t="shared" si="269"/>
        <v>14175.000000000004</v>
      </c>
      <c r="X338" s="287"/>
      <c r="Y338" s="160"/>
      <c r="Z338" s="160"/>
    </row>
    <row r="339" spans="1:26" ht="14.4" hidden="1" outlineLevel="1" thickBot="1" x14ac:dyDescent="0.3">
      <c r="A339" s="98"/>
      <c r="C339" s="45" t="s">
        <v>333</v>
      </c>
      <c r="D339" s="45" t="s">
        <v>167</v>
      </c>
      <c r="E339" s="45" t="s">
        <v>335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6">
        <f t="shared" si="269"/>
        <v>14175.000000000004</v>
      </c>
      <c r="Y339" s="45"/>
      <c r="Z339" s="45"/>
    </row>
    <row r="340" spans="1:26" ht="27" hidden="1" outlineLevel="3" thickBot="1" x14ac:dyDescent="0.3">
      <c r="A340" s="98" t="str">
        <f t="shared" si="268"/>
        <v/>
      </c>
      <c r="C340" s="174"/>
      <c r="D340" s="175"/>
      <c r="E340" s="174" t="s">
        <v>336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09">
        <f t="shared" ref="Q340" si="275">SUM(M340:P340)</f>
        <v>2562.0000000000005</v>
      </c>
      <c r="R340" s="134">
        <f t="shared" si="274"/>
        <v>2562.0000000000005</v>
      </c>
      <c r="S340" s="134">
        <f t="shared" si="274"/>
        <v>2562.0000000000005</v>
      </c>
      <c r="T340" s="134">
        <f t="shared" si="274"/>
        <v>2562.0000000000005</v>
      </c>
      <c r="W340" s="286">
        <f t="shared" si="269"/>
        <v>14175.000000000004</v>
      </c>
      <c r="Y340" s="174"/>
      <c r="Z340" s="174" t="s">
        <v>337</v>
      </c>
    </row>
    <row r="341" spans="1:26" s="164" customFormat="1" ht="30" customHeight="1" collapsed="1" thickBot="1" x14ac:dyDescent="0.3">
      <c r="A341" s="179"/>
      <c r="C341" s="386" t="s">
        <v>338</v>
      </c>
      <c r="D341" s="386"/>
      <c r="E341" s="386"/>
      <c r="F341" s="165"/>
      <c r="G341" s="165"/>
      <c r="H341" s="165"/>
      <c r="I341" s="165"/>
      <c r="J341" s="70">
        <f>+J6+J283+J337</f>
        <v>505323</v>
      </c>
      <c r="K341" s="70"/>
      <c r="L341" s="311"/>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6">
        <f t="shared" si="269"/>
        <v>216675</v>
      </c>
      <c r="X341" s="287"/>
      <c r="Y341" s="165"/>
      <c r="Z341" s="165"/>
    </row>
    <row r="343" spans="1:26" x14ac:dyDescent="0.25">
      <c r="C343" s="7" t="s">
        <v>339</v>
      </c>
    </row>
    <row r="345" spans="1:26" x14ac:dyDescent="0.25">
      <c r="C345" s="40" t="s">
        <v>340</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zoomScale="90" zoomScaleNormal="90" workbookViewId="0">
      <selection activeCell="G13" sqref="G13"/>
    </sheetView>
  </sheetViews>
  <sheetFormatPr baseColWidth="10" defaultColWidth="8.88671875" defaultRowHeight="13.2" x14ac:dyDescent="0.25"/>
  <cols>
    <col min="1" max="1" width="3.44140625" style="7" customWidth="1"/>
    <col min="2" max="2" width="4.5546875" style="7" customWidth="1"/>
    <col min="3" max="3" width="20" style="7" customWidth="1"/>
    <col min="4" max="4" width="26.33203125" style="7" customWidth="1"/>
    <col min="5" max="5" width="20.6640625" style="7" customWidth="1"/>
    <col min="6" max="7" width="26.109375" style="7" customWidth="1"/>
    <col min="8" max="8" width="21.5546875" style="7" customWidth="1"/>
    <col min="9" max="9" width="21.6640625" style="7" customWidth="1"/>
    <col min="10" max="10" width="26.109375" style="7" customWidth="1"/>
    <col min="11" max="11" width="24.6640625" style="7" customWidth="1"/>
    <col min="12" max="12" width="25.33203125" style="7" customWidth="1"/>
    <col min="13" max="13" width="39.6640625" style="7" customWidth="1"/>
    <col min="14" max="16384" width="8.88671875" style="7"/>
  </cols>
  <sheetData>
    <row r="1" spans="1:12" x14ac:dyDescent="0.25">
      <c r="A1" s="387" t="e" vm="1">
        <v>#VALUE!</v>
      </c>
      <c r="B1" s="387"/>
      <c r="C1" s="387"/>
      <c r="D1" s="387"/>
    </row>
    <row r="2" spans="1:12" x14ac:dyDescent="0.25">
      <c r="A2" s="387"/>
      <c r="B2" s="387"/>
      <c r="C2" s="387"/>
      <c r="D2" s="387"/>
    </row>
    <row r="3" spans="1:12" x14ac:dyDescent="0.25">
      <c r="A3" s="387"/>
      <c r="B3" s="387"/>
      <c r="C3" s="387"/>
      <c r="D3" s="387"/>
    </row>
    <row r="4" spans="1:12" x14ac:dyDescent="0.25">
      <c r="A4" s="387"/>
      <c r="B4" s="387"/>
      <c r="C4" s="387"/>
      <c r="D4" s="387"/>
    </row>
    <row r="7" spans="1:12" ht="13.8" x14ac:dyDescent="0.25">
      <c r="B7" s="200" t="s">
        <v>341</v>
      </c>
      <c r="C7" s="200"/>
      <c r="D7" s="199"/>
      <c r="E7" s="199"/>
      <c r="F7" s="199"/>
      <c r="G7" s="199"/>
      <c r="H7" s="199"/>
      <c r="I7" s="199"/>
      <c r="J7" s="199"/>
    </row>
    <row r="8" spans="1:12" ht="13.8" x14ac:dyDescent="0.25">
      <c r="B8" s="200"/>
      <c r="C8" s="200"/>
      <c r="D8" s="201"/>
      <c r="E8" s="199"/>
      <c r="F8" s="199"/>
      <c r="G8" s="199"/>
      <c r="H8" s="199"/>
      <c r="I8" s="199"/>
      <c r="J8" s="199"/>
    </row>
    <row r="9" spans="1:12" ht="13.8" x14ac:dyDescent="0.25">
      <c r="B9" s="200"/>
      <c r="C9" s="200"/>
      <c r="D9" s="201"/>
      <c r="E9" s="199"/>
      <c r="F9" s="199"/>
      <c r="G9" s="199"/>
      <c r="H9" s="199"/>
      <c r="I9" s="199"/>
      <c r="J9" s="199"/>
    </row>
    <row r="10" spans="1:12" x14ac:dyDescent="0.25">
      <c r="B10" s="199"/>
      <c r="C10" s="199"/>
      <c r="D10" s="199"/>
      <c r="E10" s="199"/>
      <c r="F10" s="199"/>
      <c r="G10" s="199"/>
      <c r="H10" s="199"/>
      <c r="I10" s="199"/>
      <c r="J10" s="199"/>
    </row>
    <row r="11" spans="1:12" ht="32.4" customHeight="1" x14ac:dyDescent="0.25">
      <c r="B11" s="199"/>
      <c r="C11" s="266" t="s">
        <v>342</v>
      </c>
      <c r="D11" s="267" t="s">
        <v>343</v>
      </c>
      <c r="E11" s="267" t="s">
        <v>96</v>
      </c>
      <c r="F11" s="268" t="s">
        <v>344</v>
      </c>
      <c r="G11" s="300" t="s">
        <v>345</v>
      </c>
      <c r="H11" s="300" t="s">
        <v>346</v>
      </c>
      <c r="I11" s="300" t="s">
        <v>148</v>
      </c>
      <c r="J11" s="270" t="s">
        <v>347</v>
      </c>
      <c r="K11" s="270" t="s">
        <v>348</v>
      </c>
      <c r="L11" s="270" t="s">
        <v>349</v>
      </c>
    </row>
    <row r="12" spans="1:12" x14ac:dyDescent="0.25">
      <c r="B12" s="199"/>
      <c r="C12" s="269"/>
      <c r="D12" s="269"/>
      <c r="E12" s="269"/>
      <c r="F12" s="269"/>
      <c r="G12" s="269"/>
      <c r="H12" s="269"/>
      <c r="I12" s="269"/>
      <c r="J12" s="271" t="s">
        <v>350</v>
      </c>
      <c r="K12" s="202" t="s">
        <v>99</v>
      </c>
      <c r="L12" s="205">
        <v>50000</v>
      </c>
    </row>
    <row r="13" spans="1:12" x14ac:dyDescent="0.25">
      <c r="B13" s="199"/>
      <c r="C13" s="198" t="s">
        <v>351</v>
      </c>
      <c r="D13" s="198" t="s">
        <v>352</v>
      </c>
      <c r="E13" s="202" t="s">
        <v>99</v>
      </c>
      <c r="F13" s="205">
        <f ca="1">+' RAPPORT FINANCIER N° 01'!H80</f>
        <v>38238.06451612903</v>
      </c>
      <c r="G13" s="298">
        <v>22000</v>
      </c>
      <c r="H13" s="301" t="s">
        <v>353</v>
      </c>
      <c r="I13" s="301">
        <v>235000</v>
      </c>
      <c r="J13" s="198" t="s">
        <v>354</v>
      </c>
      <c r="K13" s="202"/>
      <c r="L13" s="205">
        <v>207000</v>
      </c>
    </row>
    <row r="14" spans="1:12" x14ac:dyDescent="0.25">
      <c r="B14" s="199"/>
      <c r="C14" s="198" t="s">
        <v>355</v>
      </c>
      <c r="D14" s="198" t="s">
        <v>352</v>
      </c>
      <c r="E14" s="202" t="s">
        <v>99</v>
      </c>
      <c r="F14" s="205">
        <f ca="1">+' RAPPORT FINANCIER N° 02'!H80</f>
        <v>172.58064516129031</v>
      </c>
      <c r="G14" s="298"/>
      <c r="H14" s="301" t="s">
        <v>356</v>
      </c>
      <c r="I14" s="301"/>
      <c r="J14" s="198" t="s">
        <v>357</v>
      </c>
      <c r="K14" s="202"/>
      <c r="L14" s="205"/>
    </row>
    <row r="15" spans="1:12" ht="13.2" customHeight="1" x14ac:dyDescent="0.25">
      <c r="B15" s="199"/>
      <c r="C15" s="198" t="s">
        <v>358</v>
      </c>
      <c r="D15" s="198" t="s">
        <v>352</v>
      </c>
      <c r="E15" s="202" t="s">
        <v>99</v>
      </c>
      <c r="F15" s="205">
        <f ca="1">+' RAPPORT FINANCIER N° 03'!H80</f>
        <v>3140</v>
      </c>
      <c r="G15" s="298"/>
      <c r="H15" s="301" t="s">
        <v>359</v>
      </c>
      <c r="I15" s="301"/>
      <c r="J15" s="198" t="s">
        <v>360</v>
      </c>
      <c r="K15" s="202"/>
      <c r="L15" s="205"/>
    </row>
    <row r="16" spans="1:12" ht="13.2" customHeight="1" x14ac:dyDescent="0.25">
      <c r="B16" s="199"/>
      <c r="C16" s="198" t="s">
        <v>361</v>
      </c>
      <c r="D16" s="198" t="s">
        <v>352</v>
      </c>
      <c r="E16" s="202" t="s">
        <v>99</v>
      </c>
      <c r="F16" s="205">
        <f ca="1">+' RAPPORT FINANCIER N° 04'!H80</f>
        <v>404460</v>
      </c>
      <c r="G16" s="298"/>
      <c r="H16" s="301" t="s">
        <v>362</v>
      </c>
      <c r="I16" s="301"/>
      <c r="J16" s="198" t="s">
        <v>363</v>
      </c>
      <c r="K16" s="202"/>
      <c r="L16" s="205"/>
    </row>
    <row r="17" spans="2:12" ht="13.2" customHeight="1" x14ac:dyDescent="0.25">
      <c r="B17" s="199"/>
      <c r="C17" s="198"/>
      <c r="D17" s="198"/>
      <c r="E17" s="197"/>
      <c r="F17" s="206"/>
      <c r="G17" s="299"/>
      <c r="H17" s="302"/>
      <c r="I17" s="302"/>
      <c r="J17" s="198"/>
      <c r="K17" s="197"/>
      <c r="L17" s="206"/>
    </row>
    <row r="18" spans="2:12" ht="13.2" customHeight="1" x14ac:dyDescent="0.25">
      <c r="B18" s="199"/>
      <c r="C18" s="198"/>
      <c r="D18" s="198"/>
      <c r="E18" s="197"/>
      <c r="F18" s="206"/>
      <c r="G18" s="299"/>
      <c r="H18" s="302"/>
      <c r="I18" s="302"/>
      <c r="J18" s="198"/>
      <c r="K18" s="197"/>
      <c r="L18" s="206"/>
    </row>
    <row r="19" spans="2:12" ht="13.2" customHeight="1" x14ac:dyDescent="0.25">
      <c r="B19" s="199"/>
      <c r="C19" s="198"/>
      <c r="D19" s="198"/>
      <c r="E19" s="197"/>
      <c r="F19" s="206"/>
      <c r="G19" s="299"/>
      <c r="H19" s="302"/>
      <c r="I19" s="302"/>
      <c r="J19" s="198"/>
      <c r="K19" s="197"/>
      <c r="L19" s="206"/>
    </row>
    <row r="20" spans="2:12" ht="13.2" customHeight="1" x14ac:dyDescent="0.25">
      <c r="B20" s="199"/>
      <c r="C20" s="198"/>
      <c r="D20" s="198"/>
      <c r="E20" s="197"/>
      <c r="F20" s="206"/>
      <c r="G20" s="299"/>
      <c r="H20" s="302"/>
      <c r="I20" s="302"/>
      <c r="J20" s="198"/>
      <c r="K20" s="197"/>
      <c r="L20" s="206"/>
    </row>
    <row r="21" spans="2:12" ht="13.2" customHeight="1" x14ac:dyDescent="0.25">
      <c r="B21" s="199"/>
      <c r="C21" s="198"/>
      <c r="D21" s="198"/>
      <c r="E21" s="197"/>
      <c r="F21" s="206"/>
      <c r="G21" s="299"/>
      <c r="H21" s="302"/>
      <c r="I21" s="302"/>
      <c r="J21" s="198"/>
      <c r="K21" s="197"/>
      <c r="L21" s="206"/>
    </row>
    <row r="22" spans="2:12" ht="15.6" customHeight="1" thickBot="1" x14ac:dyDescent="0.3">
      <c r="B22" s="199"/>
      <c r="C22" s="203"/>
      <c r="D22" s="203"/>
      <c r="E22" s="203"/>
      <c r="F22" s="207">
        <f ca="1">SUM(F13:F21)</f>
        <v>446010.6451612903</v>
      </c>
      <c r="G22" s="303">
        <f>SUM(G13:G21)</f>
        <v>22000</v>
      </c>
      <c r="H22" s="204"/>
      <c r="I22" s="304">
        <f>SUM(I13:I21)</f>
        <v>235000</v>
      </c>
      <c r="J22" s="204"/>
      <c r="L22" s="303">
        <f>SUM(L12:L21)</f>
        <v>257000</v>
      </c>
    </row>
    <row r="23" spans="2:12" ht="15.6" customHeight="1" thickTop="1" thickBot="1" x14ac:dyDescent="0.3">
      <c r="B23" s="199"/>
      <c r="C23" s="203"/>
      <c r="D23" s="203"/>
      <c r="E23" s="203"/>
      <c r="F23" s="204"/>
      <c r="G23" s="204"/>
      <c r="H23" s="204"/>
      <c r="I23" s="204"/>
      <c r="J23" s="204"/>
    </row>
    <row r="24" spans="2:12" ht="12.6" customHeight="1" thickBot="1" x14ac:dyDescent="0.3">
      <c r="D24" s="208"/>
      <c r="E24" s="209"/>
      <c r="F24" s="213" t="s">
        <v>364</v>
      </c>
      <c r="G24" s="265"/>
      <c r="H24" s="265"/>
      <c r="I24" s="265"/>
      <c r="J24" s="265"/>
      <c r="L24" s="213" t="s">
        <v>365</v>
      </c>
    </row>
    <row r="25" spans="2:12" ht="15" customHeight="1" x14ac:dyDescent="0.25">
      <c r="D25" s="210" t="s">
        <v>366</v>
      </c>
      <c r="E25" s="212">
        <v>505323</v>
      </c>
      <c r="F25" s="212">
        <f ca="1">+E25-F22</f>
        <v>59312.354838709696</v>
      </c>
      <c r="L25" s="212">
        <f>+E25-L22</f>
        <v>248323</v>
      </c>
    </row>
    <row r="26" spans="2:12" ht="15" customHeight="1" thickBot="1" x14ac:dyDescent="0.3">
      <c r="D26" s="210" t="s">
        <v>367</v>
      </c>
      <c r="E26" s="212"/>
      <c r="F26" s="212"/>
      <c r="L26" s="212"/>
    </row>
    <row r="27" spans="2:12" ht="15" customHeight="1" thickBot="1" x14ac:dyDescent="0.3">
      <c r="D27" s="210" t="s">
        <v>368</v>
      </c>
      <c r="E27" s="212"/>
      <c r="F27" s="212"/>
      <c r="L27" s="212"/>
    </row>
    <row r="28" spans="2:12" ht="15" customHeight="1" x14ac:dyDescent="0.25">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7" zoomScale="90" zoomScaleNormal="90" workbookViewId="0">
      <selection activeCell="C7" sqref="C7"/>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 style="7" customWidth="1" outlineLevel="1"/>
    <col min="9" max="9" width="14.5546875" style="7" bestFit="1" customWidth="1" outlineLevel="1"/>
    <col min="10" max="10" width="7.6640625" style="16" customWidth="1" outlineLevel="1"/>
    <col min="11" max="12" width="2.33203125" style="7" customWidth="1"/>
    <col min="13" max="13" width="13" style="7" customWidth="1" outlineLevel="1"/>
    <col min="14" max="15" width="11" style="7" customWidth="1" outlineLevel="1"/>
    <col min="16" max="18" width="12.44140625" style="7" customWidth="1" outlineLevel="1"/>
    <col min="19" max="19" width="14.6640625" style="7" customWidth="1" outlineLevel="1"/>
    <col min="20" max="20" width="2.109375" style="7" customWidth="1"/>
    <col min="21" max="22" width="15.6640625" style="7" customWidth="1" outlineLevel="1"/>
    <col min="23" max="23" width="40" style="7" customWidth="1" outlineLevel="1"/>
    <col min="24" max="16384" width="8.88671875" style="7"/>
  </cols>
  <sheetData>
    <row r="1" spans="1:23" ht="21" x14ac:dyDescent="0.4">
      <c r="B1" s="17"/>
      <c r="C1" s="17" t="s">
        <v>369</v>
      </c>
    </row>
    <row r="3" spans="1:23" ht="13.8" thickBot="1" x14ac:dyDescent="0.3">
      <c r="C3" s="62" t="s">
        <v>370</v>
      </c>
    </row>
    <row r="4" spans="1:23" ht="32.4" customHeight="1" thickBot="1" x14ac:dyDescent="0.3">
      <c r="H4" s="393" t="s">
        <v>371</v>
      </c>
      <c r="I4" s="393"/>
      <c r="J4" s="393"/>
      <c r="M4" s="390" t="s">
        <v>372</v>
      </c>
      <c r="N4" s="391"/>
      <c r="O4" s="391"/>
      <c r="P4" s="391"/>
      <c r="Q4" s="391"/>
      <c r="R4" s="391"/>
      <c r="S4" s="392"/>
      <c r="U4" s="388" t="s">
        <v>373</v>
      </c>
      <c r="V4" s="388"/>
      <c r="W4" s="388"/>
    </row>
    <row r="5" spans="1:23" ht="53.4" thickBot="1" x14ac:dyDescent="0.3">
      <c r="F5" s="94" t="s">
        <v>374</v>
      </c>
      <c r="H5" s="80" t="s">
        <v>375</v>
      </c>
      <c r="I5" s="80" t="s">
        <v>376</v>
      </c>
      <c r="J5" s="80" t="s">
        <v>377</v>
      </c>
      <c r="K5" s="131"/>
      <c r="L5" s="131"/>
      <c r="M5" s="80" t="s">
        <v>378</v>
      </c>
      <c r="N5" s="80" t="s">
        <v>379</v>
      </c>
      <c r="O5" s="80" t="s">
        <v>380</v>
      </c>
      <c r="P5" s="80" t="s">
        <v>381</v>
      </c>
      <c r="Q5" s="80" t="s">
        <v>382</v>
      </c>
      <c r="R5" s="80" t="s">
        <v>383</v>
      </c>
      <c r="S5" s="80" t="s">
        <v>384</v>
      </c>
      <c r="U5" s="80" t="s">
        <v>385</v>
      </c>
      <c r="V5" s="80" t="s">
        <v>386</v>
      </c>
      <c r="W5" s="80" t="s">
        <v>387</v>
      </c>
    </row>
    <row r="6" spans="1:23" ht="30" customHeight="1" thickTop="1" thickBot="1" x14ac:dyDescent="0.3">
      <c r="A6" s="166"/>
      <c r="C6" s="191" t="s">
        <v>162</v>
      </c>
      <c r="D6" s="190"/>
      <c r="E6" s="190"/>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39.6" x14ac:dyDescent="0.25">
      <c r="A7" s="95"/>
      <c r="B7" s="93"/>
      <c r="C7" s="51" t="s">
        <v>165</v>
      </c>
      <c r="D7" s="52">
        <v>1</v>
      </c>
      <c r="E7" s="53" t="s">
        <v>388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8" outlineLevel="2" thickBot="1" x14ac:dyDescent="0.3">
      <c r="A9" s="98" t="str">
        <f t="shared" ref="A9:A72" si="5">+CONCATENATE(C9,D9)</f>
        <v>A1.1.1</v>
      </c>
      <c r="C9" s="101" t="s">
        <v>165</v>
      </c>
      <c r="D9" s="92" t="s">
        <v>169</v>
      </c>
      <c r="E9" s="101" t="s">
        <v>170</v>
      </c>
      <c r="F9" s="105">
        <v>50400</v>
      </c>
      <c r="H9" s="134">
        <f ca="1">SUMIF(' LISTE DES TRANSACTIONS REP 01'!A:G,A9,' LISTE DES TRANSACTIONS REP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8" outlineLevel="2" thickBot="1" x14ac:dyDescent="0.3">
      <c r="A10" s="98" t="str">
        <f t="shared" si="5"/>
        <v>A1.1.2</v>
      </c>
      <c r="C10" s="101" t="s">
        <v>165</v>
      </c>
      <c r="D10" s="92" t="s">
        <v>177</v>
      </c>
      <c r="E10" s="101" t="s">
        <v>178</v>
      </c>
      <c r="F10" s="105">
        <v>76750</v>
      </c>
      <c r="H10" s="134">
        <f ca="1">SUMIF(' LISTE DES TRANSACTIONS REP 01'!A:G,A10,' LISTE DES TRANSACTIONS REP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3.2" outlineLevel="2" x14ac:dyDescent="0.25">
      <c r="A11" s="98" t="str">
        <f t="shared" si="5"/>
        <v>A1.1.3</v>
      </c>
      <c r="C11" s="101" t="s">
        <v>165</v>
      </c>
      <c r="D11" s="92" t="s">
        <v>186</v>
      </c>
      <c r="E11" s="101" t="s">
        <v>187</v>
      </c>
      <c r="F11" s="105">
        <v>20000</v>
      </c>
      <c r="H11" s="134">
        <f ca="1">SUMIF(' LISTE DES TRANSACTIONS REP 01'!A:G,A11,' LISTE DES TRANSACTIONS REP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8" outlineLevel="2" thickBot="1" x14ac:dyDescent="0.3">
      <c r="A12" s="98" t="str">
        <f t="shared" si="5"/>
        <v>A1.1.4</v>
      </c>
      <c r="C12" s="101" t="s">
        <v>165</v>
      </c>
      <c r="D12" s="92" t="s">
        <v>192</v>
      </c>
      <c r="E12" s="101" t="s">
        <v>193</v>
      </c>
      <c r="F12" s="105">
        <v>8750</v>
      </c>
      <c r="H12" s="134">
        <f ca="1">SUMIF(' LISTE DES TRANSACTIONS REP 01'!A:G,A12,' LISTE DES TRANSACTIONS REP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8" outlineLevel="2" thickBot="1" x14ac:dyDescent="0.3">
      <c r="A13" s="98" t="str">
        <f t="shared" si="5"/>
        <v>A1.1.6</v>
      </c>
      <c r="C13" s="101" t="s">
        <v>165</v>
      </c>
      <c r="D13" s="92" t="s">
        <v>202</v>
      </c>
      <c r="E13" s="101" t="s">
        <v>198</v>
      </c>
      <c r="F13" s="105">
        <v>25000</v>
      </c>
      <c r="H13" s="134">
        <f ca="1">SUMIF(' LISTE DES TRANSACTIONS REP 01'!A:G,A13,' LISTE DES TRANSACTIONS REP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8" outlineLevel="2" thickBot="1" x14ac:dyDescent="0.3">
      <c r="A14" s="98" t="str">
        <f t="shared" si="5"/>
        <v>A1.1.7</v>
      </c>
      <c r="C14" s="101" t="s">
        <v>165</v>
      </c>
      <c r="D14" s="92" t="s">
        <v>206</v>
      </c>
      <c r="E14" s="101" t="s">
        <v>203</v>
      </c>
      <c r="F14" s="105">
        <v>60000</v>
      </c>
      <c r="H14" s="134">
        <f ca="1">SUMIF(' LISTE DES TRANSACTIONS REP 01'!A:G,A14,' LISTE DES TRANSACTIONS REP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3.2" outlineLevel="2" x14ac:dyDescent="0.25">
      <c r="A15" s="98" t="str">
        <f t="shared" si="5"/>
        <v>A1.1.8</v>
      </c>
      <c r="C15" s="101" t="s">
        <v>165</v>
      </c>
      <c r="D15" s="92" t="s">
        <v>389</v>
      </c>
      <c r="E15" s="101" t="s">
        <v>207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4" outlineLevel="1" thickBot="1" x14ac:dyDescent="0.3">
      <c r="A16" s="98" t="str">
        <f t="shared" si="5"/>
        <v>A1.2</v>
      </c>
      <c r="C16" s="45" t="s">
        <v>165</v>
      </c>
      <c r="D16" s="45" t="s">
        <v>210</v>
      </c>
      <c r="E16" s="45" t="s">
        <v>168</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8" outlineLevel="2" thickBot="1" x14ac:dyDescent="0.3">
      <c r="A17" s="98" t="str">
        <f t="shared" si="5"/>
        <v>A1.2.1</v>
      </c>
      <c r="C17" s="101" t="s">
        <v>165</v>
      </c>
      <c r="D17" s="92" t="s">
        <v>211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8" outlineLevel="2" thickBot="1" x14ac:dyDescent="0.3">
      <c r="A18" s="98" t="str">
        <f t="shared" si="5"/>
        <v>A1.2.2</v>
      </c>
      <c r="C18" s="101" t="s">
        <v>165</v>
      </c>
      <c r="D18" s="92" t="s">
        <v>213</v>
      </c>
      <c r="E18" s="101" t="s">
        <v>178</v>
      </c>
      <c r="F18" s="105">
        <v>12000</v>
      </c>
      <c r="H18" s="134">
        <f ca="1">SUMIF(' LISTE DES TRANSACTIONS REP 01'!A:G,A18,' LISTE DES TRANSACTIONS REP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3.2" outlineLevel="2" x14ac:dyDescent="0.25">
      <c r="A19" s="98" t="str">
        <f t="shared" si="5"/>
        <v>A1.2.3</v>
      </c>
      <c r="C19" s="101" t="s">
        <v>165</v>
      </c>
      <c r="D19" s="92" t="s">
        <v>215</v>
      </c>
      <c r="E19" s="101" t="s">
        <v>187</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8" outlineLevel="2" thickBot="1" x14ac:dyDescent="0.3">
      <c r="A20" s="98" t="str">
        <f t="shared" si="5"/>
        <v>A1.2.4</v>
      </c>
      <c r="C20" s="101" t="s">
        <v>165</v>
      </c>
      <c r="D20" s="92" t="s">
        <v>216</v>
      </c>
      <c r="E20" s="101" t="s">
        <v>193</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8" outlineLevel="2" thickBot="1" x14ac:dyDescent="0.3">
      <c r="A21" s="98" t="str">
        <f t="shared" si="5"/>
        <v>A1.2.5</v>
      </c>
      <c r="C21" s="101" t="s">
        <v>165</v>
      </c>
      <c r="D21" s="92" t="s">
        <v>217</v>
      </c>
      <c r="E21" s="101" t="s">
        <v>198</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8" outlineLevel="2" thickBot="1" x14ac:dyDescent="0.3">
      <c r="A22" s="98" t="str">
        <f t="shared" si="5"/>
        <v>A1.2.6</v>
      </c>
      <c r="C22" s="101" t="s">
        <v>165</v>
      </c>
      <c r="D22" s="92" t="s">
        <v>218</v>
      </c>
      <c r="E22" s="101" t="s">
        <v>203</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3.2" outlineLevel="2" x14ac:dyDescent="0.25">
      <c r="A23" s="98" t="str">
        <f t="shared" si="5"/>
        <v>A1.2.7</v>
      </c>
      <c r="C23" s="101" t="s">
        <v>165</v>
      </c>
      <c r="D23" s="92" t="s">
        <v>219</v>
      </c>
      <c r="E23" s="101" t="s">
        <v>207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4" outlineLevel="1" thickBot="1" x14ac:dyDescent="0.3">
      <c r="A24" s="98" t="str">
        <f t="shared" si="5"/>
        <v>A1.3</v>
      </c>
      <c r="C24" s="45" t="s">
        <v>165</v>
      </c>
      <c r="D24" s="45" t="s">
        <v>220</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8" outlineLevel="2" thickBot="1" x14ac:dyDescent="0.3">
      <c r="A25" s="98" t="str">
        <f t="shared" si="5"/>
        <v>A1.3.1</v>
      </c>
      <c r="C25" s="101" t="s">
        <v>165</v>
      </c>
      <c r="D25" s="92" t="s">
        <v>221</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8" outlineLevel="2" thickBot="1" x14ac:dyDescent="0.3">
      <c r="A26" s="98" t="str">
        <f t="shared" si="5"/>
        <v>A1.3.2</v>
      </c>
      <c r="C26" s="101" t="s">
        <v>165</v>
      </c>
      <c r="D26" s="92" t="s">
        <v>222</v>
      </c>
      <c r="E26" s="101" t="s">
        <v>178</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2" outlineLevel="2" x14ac:dyDescent="0.25">
      <c r="A27" s="98" t="str">
        <f t="shared" si="5"/>
        <v>A1.3.3</v>
      </c>
      <c r="C27" s="101" t="s">
        <v>165</v>
      </c>
      <c r="D27" s="92" t="s">
        <v>223</v>
      </c>
      <c r="E27" s="101" t="s">
        <v>187</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8" outlineLevel="2" thickBot="1" x14ac:dyDescent="0.3">
      <c r="A28" s="98" t="str">
        <f t="shared" si="5"/>
        <v>A1.3.4</v>
      </c>
      <c r="C28" s="101" t="s">
        <v>165</v>
      </c>
      <c r="D28" s="92" t="s">
        <v>224</v>
      </c>
      <c r="E28" s="101" t="s">
        <v>193</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8" outlineLevel="2" thickBot="1" x14ac:dyDescent="0.3">
      <c r="A29" s="98" t="str">
        <f t="shared" si="5"/>
        <v>A1.3.5</v>
      </c>
      <c r="C29" s="101" t="s">
        <v>165</v>
      </c>
      <c r="D29" s="92" t="s">
        <v>225</v>
      </c>
      <c r="E29" s="101" t="s">
        <v>198</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8" outlineLevel="2" thickBot="1" x14ac:dyDescent="0.3">
      <c r="A30" s="98" t="str">
        <f t="shared" si="5"/>
        <v>A1.3.6</v>
      </c>
      <c r="C30" s="101" t="s">
        <v>165</v>
      </c>
      <c r="D30" s="92" t="s">
        <v>226</v>
      </c>
      <c r="E30" s="101" t="s">
        <v>203</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8" outlineLevel="2" thickBot="1" x14ac:dyDescent="0.3">
      <c r="A31" s="98" t="str">
        <f t="shared" si="5"/>
        <v>A1.3.7</v>
      </c>
      <c r="C31" s="101" t="s">
        <v>165</v>
      </c>
      <c r="D31" s="92" t="s">
        <v>227</v>
      </c>
      <c r="E31" s="101" t="s">
        <v>207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9.6" x14ac:dyDescent="0.25">
      <c r="A32" s="98" t="str">
        <f t="shared" si="5"/>
        <v>A2</v>
      </c>
      <c r="B32" s="93"/>
      <c r="C32" s="51" t="s">
        <v>390</v>
      </c>
      <c r="D32" s="52">
        <v>2</v>
      </c>
      <c r="E32" s="53" t="s">
        <v>391</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4" outlineLevel="1" thickBot="1" x14ac:dyDescent="0.3">
      <c r="A33" s="98" t="str">
        <f t="shared" si="5"/>
        <v>A2.1</v>
      </c>
      <c r="C33" s="45" t="s">
        <v>165</v>
      </c>
      <c r="D33" s="45" t="s">
        <v>229</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8" outlineLevel="2" thickBot="1" x14ac:dyDescent="0.3">
      <c r="A34" s="98" t="str">
        <f t="shared" si="5"/>
        <v>A2.1.1</v>
      </c>
      <c r="C34" s="101" t="s">
        <v>165</v>
      </c>
      <c r="D34" s="92" t="s">
        <v>230</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2" outlineLevel="2" x14ac:dyDescent="0.25">
      <c r="A35" s="98" t="str">
        <f t="shared" si="5"/>
        <v>A2.1.2</v>
      </c>
      <c r="C35" s="101" t="s">
        <v>165</v>
      </c>
      <c r="D35" s="92" t="s">
        <v>231</v>
      </c>
      <c r="E35" s="101" t="s">
        <v>178</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2" outlineLevel="2" x14ac:dyDescent="0.25">
      <c r="A36" s="98" t="str">
        <f t="shared" si="5"/>
        <v>A2.1.3</v>
      </c>
      <c r="C36" s="101" t="s">
        <v>165</v>
      </c>
      <c r="D36" s="92" t="s">
        <v>232</v>
      </c>
      <c r="E36" s="101" t="s">
        <v>187</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8" outlineLevel="2" thickBot="1" x14ac:dyDescent="0.3">
      <c r="A37" s="98" t="str">
        <f t="shared" si="5"/>
        <v>A2.1.4</v>
      </c>
      <c r="C37" s="101" t="s">
        <v>165</v>
      </c>
      <c r="D37" s="92" t="s">
        <v>233</v>
      </c>
      <c r="E37" s="101" t="s">
        <v>193</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8" outlineLevel="2" thickBot="1" x14ac:dyDescent="0.3">
      <c r="A38" s="98" t="str">
        <f t="shared" si="5"/>
        <v>A2.1.5</v>
      </c>
      <c r="C38" s="101" t="s">
        <v>165</v>
      </c>
      <c r="D38" s="92" t="s">
        <v>234</v>
      </c>
      <c r="E38" s="101" t="s">
        <v>198</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8" outlineLevel="2" thickBot="1" x14ac:dyDescent="0.3">
      <c r="A39" s="98" t="str">
        <f t="shared" si="5"/>
        <v>A2.1.6</v>
      </c>
      <c r="C39" s="101" t="s">
        <v>165</v>
      </c>
      <c r="D39" s="92" t="s">
        <v>235</v>
      </c>
      <c r="E39" s="101" t="s">
        <v>203</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3.2" outlineLevel="2" x14ac:dyDescent="0.25">
      <c r="A40" s="98" t="str">
        <f t="shared" si="5"/>
        <v>A2.1.7</v>
      </c>
      <c r="C40" s="101" t="s">
        <v>165</v>
      </c>
      <c r="D40" s="92" t="s">
        <v>236</v>
      </c>
      <c r="E40" s="101" t="s">
        <v>207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4" outlineLevel="1" thickBot="1" x14ac:dyDescent="0.3">
      <c r="A41" s="98" t="str">
        <f t="shared" si="5"/>
        <v>A2.2</v>
      </c>
      <c r="C41" s="45" t="s">
        <v>165</v>
      </c>
      <c r="D41" s="45" t="s">
        <v>237</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8" outlineLevel="2" thickBot="1" x14ac:dyDescent="0.3">
      <c r="A42" s="98" t="str">
        <f t="shared" si="5"/>
        <v>A2.2.1</v>
      </c>
      <c r="C42" s="101" t="s">
        <v>165</v>
      </c>
      <c r="D42" s="92" t="s">
        <v>238</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8" outlineLevel="2" thickBot="1" x14ac:dyDescent="0.3">
      <c r="A43" s="98" t="str">
        <f t="shared" si="5"/>
        <v>A2.2.2</v>
      </c>
      <c r="C43" s="101" t="s">
        <v>165</v>
      </c>
      <c r="D43" s="92" t="s">
        <v>239</v>
      </c>
      <c r="E43" s="101" t="s">
        <v>178</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8" outlineLevel="2" thickBot="1" x14ac:dyDescent="0.3">
      <c r="A44" s="98"/>
      <c r="C44" s="101" t="s">
        <v>165</v>
      </c>
      <c r="D44" s="92" t="s">
        <v>240</v>
      </c>
      <c r="E44" s="101" t="s">
        <v>187</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8" outlineLevel="2" thickBot="1" x14ac:dyDescent="0.3">
      <c r="A45" s="98" t="str">
        <f t="shared" si="5"/>
        <v>A2.2.4</v>
      </c>
      <c r="C45" s="101" t="s">
        <v>165</v>
      </c>
      <c r="D45" s="92" t="s">
        <v>241</v>
      </c>
      <c r="E45" s="101" t="s">
        <v>193</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8" outlineLevel="2" thickBot="1" x14ac:dyDescent="0.3">
      <c r="A46" s="98" t="str">
        <f t="shared" si="5"/>
        <v>A2.2.5</v>
      </c>
      <c r="C46" s="101" t="s">
        <v>165</v>
      </c>
      <c r="D46" s="92" t="s">
        <v>242</v>
      </c>
      <c r="E46" s="101" t="s">
        <v>198</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8" outlineLevel="2" thickBot="1" x14ac:dyDescent="0.3">
      <c r="A47" s="98" t="str">
        <f t="shared" si="5"/>
        <v>A2.2.6</v>
      </c>
      <c r="C47" s="101" t="s">
        <v>165</v>
      </c>
      <c r="D47" s="92" t="s">
        <v>243</v>
      </c>
      <c r="E47" s="101" t="s">
        <v>203</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8" outlineLevel="2" thickBot="1" x14ac:dyDescent="0.3">
      <c r="A48" s="98" t="str">
        <f t="shared" si="5"/>
        <v>A2.2.7</v>
      </c>
      <c r="C48" s="101" t="s">
        <v>165</v>
      </c>
      <c r="D48" s="92" t="s">
        <v>244</v>
      </c>
      <c r="E48" s="140" t="s">
        <v>207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2" x14ac:dyDescent="0.25">
      <c r="A49" s="98" t="str">
        <f t="shared" si="5"/>
        <v>A3</v>
      </c>
      <c r="B49" s="93"/>
      <c r="C49" s="41" t="s">
        <v>165</v>
      </c>
      <c r="D49" s="42">
        <v>3</v>
      </c>
      <c r="E49" s="43" t="s">
        <v>252</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4" outlineLevel="1" thickBot="1" x14ac:dyDescent="0.3">
      <c r="A50" s="98" t="str">
        <f t="shared" si="5"/>
        <v>A3.1</v>
      </c>
      <c r="C50" s="45" t="s">
        <v>165</v>
      </c>
      <c r="D50" s="45" t="s">
        <v>253</v>
      </c>
      <c r="E50" s="45" t="s">
        <v>254</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8" outlineLevel="2" thickBot="1" x14ac:dyDescent="0.3">
      <c r="A51" s="98" t="str">
        <f t="shared" si="5"/>
        <v>A3.1.1</v>
      </c>
      <c r="C51" s="101" t="s">
        <v>165</v>
      </c>
      <c r="D51" s="92" t="s">
        <v>255</v>
      </c>
      <c r="E51" s="101" t="s">
        <v>256</v>
      </c>
      <c r="F51" s="105">
        <v>21600</v>
      </c>
      <c r="H51" s="134">
        <f ca="1">SUMIF(' LISTE DES TRANSACTIONS REP 01'!A:G,A51,' LISTE DES TRANSACTIONS REP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8" outlineLevel="2" thickBot="1" x14ac:dyDescent="0.3">
      <c r="A52" s="98" t="str">
        <f t="shared" si="5"/>
        <v>A3.1.2</v>
      </c>
      <c r="C52" s="101" t="s">
        <v>165</v>
      </c>
      <c r="D52" s="92" t="s">
        <v>262</v>
      </c>
      <c r="E52" s="101" t="s">
        <v>263</v>
      </c>
      <c r="F52" s="105">
        <v>74400</v>
      </c>
      <c r="H52" s="134">
        <f ca="1">SUMIF(' LISTE DES TRANSACTIONS REP 01'!A:G,A52,' LISTE DES TRANSACTIONS REP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3.2" outlineLevel="2" x14ac:dyDescent="0.25">
      <c r="A53" s="98" t="str">
        <f t="shared" si="5"/>
        <v>A3.1.3</v>
      </c>
      <c r="C53" s="101" t="s">
        <v>165</v>
      </c>
      <c r="D53" s="92" t="s">
        <v>267</v>
      </c>
      <c r="E53" s="101" t="s">
        <v>178</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4" outlineLevel="1" thickBot="1" x14ac:dyDescent="0.3">
      <c r="A54" s="98" t="str">
        <f t="shared" si="5"/>
        <v>A3.2</v>
      </c>
      <c r="C54" s="45" t="s">
        <v>165</v>
      </c>
      <c r="D54" s="45" t="s">
        <v>271</v>
      </c>
      <c r="E54" s="45" t="s">
        <v>272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4" outlineLevel="2" thickBot="1" x14ac:dyDescent="0.3">
      <c r="A55" s="98" t="str">
        <f t="shared" si="5"/>
        <v>A3.2.1</v>
      </c>
      <c r="C55" s="101" t="s">
        <v>165</v>
      </c>
      <c r="D55" s="20" t="s">
        <v>273</v>
      </c>
      <c r="E55" s="101" t="s">
        <v>274</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4" outlineLevel="2" thickBot="1" x14ac:dyDescent="0.3">
      <c r="A56" s="98" t="str">
        <f t="shared" si="5"/>
        <v>A3.2.2</v>
      </c>
      <c r="C56" s="101" t="s">
        <v>165</v>
      </c>
      <c r="D56" s="20" t="s">
        <v>277</v>
      </c>
      <c r="E56" s="101" t="s">
        <v>278</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4" outlineLevel="2" thickBot="1" x14ac:dyDescent="0.3">
      <c r="A57" s="98" t="str">
        <f t="shared" si="5"/>
        <v>A3.2.3</v>
      </c>
      <c r="C57" s="101" t="s">
        <v>165</v>
      </c>
      <c r="D57" s="20" t="s">
        <v>280</v>
      </c>
      <c r="E57" s="101" t="s">
        <v>281</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4" outlineLevel="2" thickBot="1" x14ac:dyDescent="0.3">
      <c r="A58" s="98" t="str">
        <f t="shared" si="5"/>
        <v>A3.2.4</v>
      </c>
      <c r="C58" s="101" t="s">
        <v>165</v>
      </c>
      <c r="D58" s="20" t="s">
        <v>283</v>
      </c>
      <c r="E58" s="101" t="s">
        <v>284</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4" outlineLevel="2" thickBot="1" x14ac:dyDescent="0.3">
      <c r="A59" s="98" t="str">
        <f t="shared" si="5"/>
        <v>A3.2.5</v>
      </c>
      <c r="C59" s="101" t="s">
        <v>165</v>
      </c>
      <c r="D59" s="20" t="s">
        <v>287</v>
      </c>
      <c r="E59" s="101" t="s">
        <v>288</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4" outlineLevel="2" thickBot="1" x14ac:dyDescent="0.3">
      <c r="A60" s="98" t="str">
        <f t="shared" si="5"/>
        <v>A3.2.6</v>
      </c>
      <c r="C60" s="101" t="s">
        <v>165</v>
      </c>
      <c r="D60" s="20" t="s">
        <v>290</v>
      </c>
      <c r="E60" s="101" t="s">
        <v>291</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4" outlineLevel="2" thickBot="1" x14ac:dyDescent="0.3">
      <c r="A61" s="98" t="str">
        <f t="shared" si="5"/>
        <v>A3.2.7</v>
      </c>
      <c r="C61" s="101" t="s">
        <v>165</v>
      </c>
      <c r="D61" s="20" t="s">
        <v>293</v>
      </c>
      <c r="E61" s="101" t="s">
        <v>294</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4" outlineLevel="2" thickBot="1" x14ac:dyDescent="0.3">
      <c r="A62" s="98" t="str">
        <f t="shared" si="5"/>
        <v>A3.2.8</v>
      </c>
      <c r="C62" s="19" t="s">
        <v>165</v>
      </c>
      <c r="D62" s="20" t="s">
        <v>296</v>
      </c>
      <c r="E62" s="101" t="s">
        <v>297</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Frais de gestion</v>
      </c>
      <c r="C63" s="192" t="s">
        <v>300</v>
      </c>
      <c r="D63" s="192"/>
      <c r="E63" s="192"/>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8" thickBot="1" x14ac:dyDescent="0.3">
      <c r="A64" s="98" t="str">
        <f t="shared" si="5"/>
        <v>B1</v>
      </c>
      <c r="B64" s="93"/>
      <c r="C64" s="51" t="s">
        <v>302</v>
      </c>
      <c r="D64" s="52">
        <v>1</v>
      </c>
      <c r="E64" s="53" t="s">
        <v>254</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3.8" outlineLevel="1" x14ac:dyDescent="0.25">
      <c r="A65" s="98" t="str">
        <f t="shared" si="5"/>
        <v>B1.1</v>
      </c>
      <c r="C65" s="45" t="s">
        <v>302</v>
      </c>
      <c r="D65" s="45" t="s">
        <v>167</v>
      </c>
      <c r="E65" s="45" t="s">
        <v>303</v>
      </c>
      <c r="F65" s="100">
        <v>21600</v>
      </c>
      <c r="H65" s="134">
        <f ca="1">SUMIF(' LISTE DES TRANSACTIONS REP 01'!A:G,A65,' LISTE DES TRANSACTIONS REP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3.8" outlineLevel="1" x14ac:dyDescent="0.25">
      <c r="A66" s="98" t="str">
        <f t="shared" si="5"/>
        <v>B1.2</v>
      </c>
      <c r="C66" s="45" t="s">
        <v>302</v>
      </c>
      <c r="D66" s="45" t="s">
        <v>210</v>
      </c>
      <c r="E66" s="45" t="s">
        <v>308</v>
      </c>
      <c r="F66" s="100">
        <v>14400</v>
      </c>
      <c r="H66" s="134">
        <f ca="1">SUMIF(' LISTE DES TRANSACTIONS REP 01'!A:G,A66,' LISTE DES TRANSACTIONS REP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3.8" outlineLevel="1" x14ac:dyDescent="0.25">
      <c r="A67" s="98" t="str">
        <f t="shared" si="5"/>
        <v>B1.3</v>
      </c>
      <c r="C67" s="45" t="s">
        <v>302</v>
      </c>
      <c r="D67" s="45" t="s">
        <v>220</v>
      </c>
      <c r="E67" s="45" t="s">
        <v>312</v>
      </c>
      <c r="F67" s="100">
        <v>96000</v>
      </c>
      <c r="H67" s="134">
        <f ca="1">SUMIF(' LISTE DES TRANSACTIONS REP 01'!A:G,A67,' LISTE DES TRANSACTIONS REP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3.8" outlineLevel="1" x14ac:dyDescent="0.25">
      <c r="A68" s="98" t="str">
        <f t="shared" si="5"/>
        <v>B1.4</v>
      </c>
      <c r="C68" s="45" t="s">
        <v>302</v>
      </c>
      <c r="D68" s="45" t="s">
        <v>316</v>
      </c>
      <c r="E68" s="45" t="s">
        <v>178</v>
      </c>
      <c r="F68" s="100">
        <v>0</v>
      </c>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8" thickBot="1" x14ac:dyDescent="0.3">
      <c r="A69" s="98" t="str">
        <f t="shared" si="5"/>
        <v>B2</v>
      </c>
      <c r="C69" s="41" t="s">
        <v>302</v>
      </c>
      <c r="D69" s="42">
        <v>2</v>
      </c>
      <c r="E69" s="43" t="s">
        <v>272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3.8" outlineLevel="1" x14ac:dyDescent="0.25">
      <c r="A70" s="98" t="str">
        <f t="shared" si="5"/>
        <v>B2.1</v>
      </c>
      <c r="C70" s="45" t="s">
        <v>302</v>
      </c>
      <c r="D70" s="45" t="s">
        <v>229</v>
      </c>
      <c r="E70" s="45" t="s">
        <v>318</v>
      </c>
      <c r="F70" s="100">
        <v>0</v>
      </c>
      <c r="H70" s="134">
        <f ca="1">SUMIF(' LISTE DES TRANSACTIONS REP 01'!A:G,A70,' LISTE DES TRANSACTIONS REP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3.8" outlineLevel="1" x14ac:dyDescent="0.25">
      <c r="A71" s="98" t="str">
        <f t="shared" si="5"/>
        <v>B2.2</v>
      </c>
      <c r="C71" s="45" t="s">
        <v>302</v>
      </c>
      <c r="D71" s="45" t="s">
        <v>237</v>
      </c>
      <c r="E71" s="45" t="s">
        <v>288</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3.8" outlineLevel="1" x14ac:dyDescent="0.25">
      <c r="A72" s="98" t="str">
        <f t="shared" si="5"/>
        <v>B2.3</v>
      </c>
      <c r="C72" s="45" t="s">
        <v>302</v>
      </c>
      <c r="D72" s="45" t="s">
        <v>245</v>
      </c>
      <c r="E72" s="45" t="s">
        <v>294</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3.8" outlineLevel="1" x14ac:dyDescent="0.25">
      <c r="A73" s="98" t="str">
        <f t="shared" ref="A73:A136" si="62">+CONCATENATE(C73,D73)</f>
        <v>B2.4</v>
      </c>
      <c r="C73" s="45" t="s">
        <v>302</v>
      </c>
      <c r="D73" s="45" t="s">
        <v>323</v>
      </c>
      <c r="E73" s="45" t="s">
        <v>324</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8" thickBot="1" x14ac:dyDescent="0.3">
      <c r="A74" s="98" t="str">
        <f t="shared" si="62"/>
        <v>B3</v>
      </c>
      <c r="C74" s="41" t="s">
        <v>302</v>
      </c>
      <c r="D74" s="42">
        <v>3</v>
      </c>
      <c r="E74" s="43" t="s">
        <v>327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3.8" outlineLevel="1" x14ac:dyDescent="0.25">
      <c r="A75" s="98" t="str">
        <f t="shared" si="62"/>
        <v>B3.1</v>
      </c>
      <c r="C75" s="45" t="s">
        <v>302</v>
      </c>
      <c r="D75" s="45" t="s">
        <v>253</v>
      </c>
      <c r="E75" s="45" t="s">
        <v>328</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3.8" outlineLevel="1" x14ac:dyDescent="0.25">
      <c r="A76" s="98" t="str">
        <f t="shared" si="62"/>
        <v>B3.2</v>
      </c>
      <c r="C76" s="45" t="s">
        <v>302</v>
      </c>
      <c r="D76" s="45" t="s">
        <v>271</v>
      </c>
      <c r="E76" s="45" t="s">
        <v>330</v>
      </c>
      <c r="F76" s="100">
        <v>0</v>
      </c>
      <c r="H76" s="134">
        <f ca="1">SUMIF(' LISTE DES TRANSACTIONS REP 01'!A:G,A76,' LISTE DES TRANSACTIONS REP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Coûts de structure</v>
      </c>
      <c r="C77" s="191" t="s">
        <v>331</v>
      </c>
      <c r="D77" s="191"/>
      <c r="E77" s="191"/>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8" thickBot="1" x14ac:dyDescent="0.3">
      <c r="A78" s="98" t="str">
        <f t="shared" si="62"/>
        <v>C1</v>
      </c>
      <c r="B78" s="93"/>
      <c r="C78" s="51" t="s">
        <v>333</v>
      </c>
      <c r="D78" s="52">
        <v>1</v>
      </c>
      <c r="E78" s="53" t="s">
        <v>334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3.8" outlineLevel="1" x14ac:dyDescent="0.25">
      <c r="A79" s="98" t="str">
        <f t="shared" si="62"/>
        <v>C1.1</v>
      </c>
      <c r="C79" s="45" t="s">
        <v>333</v>
      </c>
      <c r="D79" s="45" t="s">
        <v>167</v>
      </c>
      <c r="E79" s="45" t="s">
        <v>335</v>
      </c>
      <c r="F79" s="100">
        <v>24423.000000000004</v>
      </c>
      <c r="H79" s="134">
        <f ca="1">+H6*' 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389" t="s">
        <v>338</v>
      </c>
      <c r="D80" s="389"/>
      <c r="E80" s="389"/>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3.2" x14ac:dyDescent="0.25">
      <c r="A82" s="98" t="str">
        <f t="shared" si="62"/>
        <v>NB : Le Bénéficiaire est seul responsable de l’exactitude des informations financières fournies dans ces tableaux.</v>
      </c>
      <c r="C82" s="7" t="s">
        <v>339</v>
      </c>
    </row>
    <row r="83" spans="1:3" ht="12.75" customHeight="1" x14ac:dyDescent="0.25">
      <c r="A83" s="98" t="str">
        <f t="shared" si="62"/>
        <v/>
      </c>
    </row>
    <row r="84" spans="1:3" ht="13.2" x14ac:dyDescent="0.25">
      <c r="A84" s="98" t="str">
        <f t="shared" si="62"/>
        <v>Flexibilité budgétaire : voir article 14 de la convention de subvention</v>
      </c>
      <c r="C84" s="40" t="s">
        <v>340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workbookViewId="0"/>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8" width="25.6640625" style="7" customWidth="1"/>
    <col min="9" max="9" width="8.88671875" style="7"/>
    <col min="10" max="10" width="18.44140625" style="7" bestFit="1" customWidth="1"/>
    <col min="11" max="11" width="14.5546875" style="195" customWidth="1"/>
    <col min="12" max="16384" width="8.88671875" style="7"/>
  </cols>
  <sheetData>
    <row r="1" spans="1:11" ht="43.8" thickBot="1" x14ac:dyDescent="0.3">
      <c r="A1" s="89" t="s">
        <v>392</v>
      </c>
      <c r="B1" s="89" t="s">
        <v>393</v>
      </c>
      <c r="C1" s="89" t="s">
        <v>394</v>
      </c>
      <c r="D1" s="90" t="s">
        <v>395</v>
      </c>
      <c r="E1" s="90" t="s">
        <v>396</v>
      </c>
      <c r="F1" s="90" t="s">
        <v>145</v>
      </c>
      <c r="G1" s="88" t="s">
        <v>397</v>
      </c>
      <c r="H1" s="88" t="s">
        <v>398</v>
      </c>
      <c r="J1" s="7" t="s">
        <v>399</v>
      </c>
      <c r="K1" s="195">
        <f>SUM(G:G)</f>
        <v>36129.032258064515</v>
      </c>
    </row>
    <row r="2" spans="1:11" ht="13.8" thickBot="1" x14ac:dyDescent="0.3">
      <c r="A2" s="337" t="s">
        <v>400</v>
      </c>
      <c r="B2" s="187">
        <v>45394</v>
      </c>
      <c r="C2" s="184" t="s">
        <v>401</v>
      </c>
      <c r="D2" s="185" t="s">
        <v>402</v>
      </c>
      <c r="E2" s="153">
        <v>15000</v>
      </c>
      <c r="F2" s="153">
        <v>1</v>
      </c>
      <c r="G2" s="137">
        <f>+IF(ISERROR(E2/F2),"",(E2/F2))</f>
        <v>15000</v>
      </c>
      <c r="H2" s="153" t="s">
        <v>403</v>
      </c>
      <c r="J2" s="7" t="s">
        <v>404</v>
      </c>
      <c r="K2" s="195">
        <f ca="1">+' RAPPORT FINANCIER N° 01'!H63+' RAPPORT FINANCIER N° 01'!H6</f>
        <v>36129.032258064515</v>
      </c>
    </row>
    <row r="3" spans="1:11" ht="13.8" thickBot="1" x14ac:dyDescent="0.3">
      <c r="A3" s="338" t="s">
        <v>405</v>
      </c>
      <c r="B3" s="188">
        <v>45413</v>
      </c>
      <c r="C3" s="193" t="s">
        <v>406</v>
      </c>
      <c r="D3" s="186" t="s">
        <v>407</v>
      </c>
      <c r="E3" s="137">
        <v>2000</v>
      </c>
      <c r="F3" s="137">
        <v>1</v>
      </c>
      <c r="G3" s="137">
        <f t="shared" ref="G3:G50" si="0">+IF(ISERROR(E3/F3),"",(E3/F3))</f>
        <v>2000</v>
      </c>
      <c r="H3" s="137" t="s">
        <v>408</v>
      </c>
      <c r="J3" s="7" t="s">
        <v>409</v>
      </c>
      <c r="K3" s="195">
        <f ca="1">+K1-K2</f>
        <v>0</v>
      </c>
    </row>
    <row r="4" spans="1:11" ht="13.8" thickBot="1" x14ac:dyDescent="0.3">
      <c r="A4" s="338" t="s">
        <v>410</v>
      </c>
      <c r="B4" s="188">
        <v>45444</v>
      </c>
      <c r="C4" s="193" t="s">
        <v>411</v>
      </c>
      <c r="D4" s="186" t="s">
        <v>412</v>
      </c>
      <c r="E4" s="137">
        <v>2500</v>
      </c>
      <c r="F4" s="137">
        <v>1</v>
      </c>
      <c r="G4" s="137">
        <f t="shared" si="0"/>
        <v>2500</v>
      </c>
      <c r="H4" s="137" t="s">
        <v>413</v>
      </c>
    </row>
    <row r="5" spans="1:11" ht="13.8" thickBot="1" x14ac:dyDescent="0.3">
      <c r="A5" s="338" t="s">
        <v>414</v>
      </c>
      <c r="B5" s="188">
        <v>45458</v>
      </c>
      <c r="C5" s="193" t="s">
        <v>415</v>
      </c>
      <c r="D5" s="186" t="s">
        <v>416</v>
      </c>
      <c r="E5" s="137">
        <v>1500</v>
      </c>
      <c r="F5" s="137">
        <v>1</v>
      </c>
      <c r="G5" s="137">
        <f t="shared" si="0"/>
        <v>1500</v>
      </c>
      <c r="H5" s="137" t="s">
        <v>417</v>
      </c>
    </row>
    <row r="6" spans="1:11" ht="13.8" thickBot="1" x14ac:dyDescent="0.3">
      <c r="A6" s="338" t="s">
        <v>418</v>
      </c>
      <c r="B6" s="188">
        <v>45413</v>
      </c>
      <c r="C6" s="193" t="s">
        <v>419</v>
      </c>
      <c r="D6" s="186" t="s">
        <v>420</v>
      </c>
      <c r="E6" s="137">
        <v>3500000</v>
      </c>
      <c r="F6" s="137">
        <v>3100</v>
      </c>
      <c r="G6" s="137">
        <f t="shared" si="0"/>
        <v>1129.0322580645161</v>
      </c>
      <c r="H6" s="137" t="s">
        <v>421</v>
      </c>
    </row>
    <row r="7" spans="1:11" ht="13.8" thickBot="1" x14ac:dyDescent="0.3">
      <c r="A7" s="338" t="s">
        <v>422</v>
      </c>
      <c r="B7" s="188">
        <v>45444</v>
      </c>
      <c r="C7" s="193" t="s">
        <v>423</v>
      </c>
      <c r="D7" s="186"/>
      <c r="E7" s="137">
        <v>12000</v>
      </c>
      <c r="F7" s="137">
        <v>1</v>
      </c>
      <c r="G7" s="137">
        <f t="shared" si="0"/>
        <v>12000</v>
      </c>
      <c r="H7" s="137"/>
    </row>
    <row r="8" spans="1:11" ht="13.8" thickBot="1" x14ac:dyDescent="0.3">
      <c r="A8" s="338"/>
      <c r="B8" s="188"/>
      <c r="C8" s="193"/>
      <c r="D8" s="186"/>
      <c r="E8" s="137"/>
      <c r="F8" s="137">
        <v>1</v>
      </c>
      <c r="G8" s="137">
        <f t="shared" si="0"/>
        <v>0</v>
      </c>
      <c r="H8" s="137"/>
    </row>
    <row r="9" spans="1:11" ht="13.8" thickBot="1" x14ac:dyDescent="0.3">
      <c r="A9" s="338" t="s">
        <v>424</v>
      </c>
      <c r="B9" s="188">
        <v>45809</v>
      </c>
      <c r="C9" s="193" t="s">
        <v>425</v>
      </c>
      <c r="D9" s="186"/>
      <c r="E9" s="137">
        <v>2000</v>
      </c>
      <c r="F9" s="137">
        <v>1</v>
      </c>
      <c r="G9" s="137">
        <f t="shared" si="0"/>
        <v>2000</v>
      </c>
      <c r="H9" s="137"/>
    </row>
    <row r="10" spans="1:11" ht="13.8" thickBot="1" x14ac:dyDescent="0.3">
      <c r="A10" s="338"/>
      <c r="B10" s="188"/>
      <c r="C10" s="193"/>
      <c r="D10" s="186"/>
      <c r="E10" s="137"/>
      <c r="F10" s="137"/>
      <c r="G10" s="137" t="str">
        <f t="shared" si="0"/>
        <v/>
      </c>
      <c r="H10" s="137"/>
    </row>
    <row r="11" spans="1:11" ht="13.8" thickBot="1" x14ac:dyDescent="0.3">
      <c r="A11" s="338"/>
      <c r="B11" s="188"/>
      <c r="C11" s="193"/>
      <c r="D11" s="186"/>
      <c r="E11" s="137"/>
      <c r="F11" s="137"/>
      <c r="G11" s="137" t="str">
        <f t="shared" si="0"/>
        <v/>
      </c>
      <c r="H11" s="137"/>
    </row>
    <row r="12" spans="1:11" ht="13.8" thickBot="1" x14ac:dyDescent="0.3">
      <c r="A12" s="338"/>
      <c r="B12" s="188"/>
      <c r="C12" s="193"/>
      <c r="D12" s="186"/>
      <c r="E12" s="137"/>
      <c r="F12" s="137"/>
      <c r="G12" s="137" t="str">
        <f t="shared" si="0"/>
        <v/>
      </c>
      <c r="H12" s="137"/>
    </row>
    <row r="13" spans="1:11" ht="13.8" thickBot="1" x14ac:dyDescent="0.3">
      <c r="A13" s="338"/>
      <c r="B13" s="188"/>
      <c r="C13" s="193"/>
      <c r="D13" s="186"/>
      <c r="E13" s="137"/>
      <c r="F13" s="137"/>
      <c r="G13" s="137" t="str">
        <f t="shared" si="0"/>
        <v/>
      </c>
      <c r="H13" s="137"/>
    </row>
    <row r="14" spans="1:11" ht="13.8" thickBot="1" x14ac:dyDescent="0.3">
      <c r="A14" s="338"/>
      <c r="B14" s="188"/>
      <c r="C14" s="193"/>
      <c r="D14" s="186"/>
      <c r="E14" s="137"/>
      <c r="F14" s="137"/>
      <c r="G14" s="137" t="str">
        <f t="shared" si="0"/>
        <v/>
      </c>
      <c r="H14" s="137"/>
    </row>
    <row r="15" spans="1:11" ht="13.8" thickBot="1" x14ac:dyDescent="0.3">
      <c r="A15" s="338"/>
      <c r="B15" s="188"/>
      <c r="C15" s="193"/>
      <c r="D15" s="186"/>
      <c r="E15" s="137"/>
      <c r="F15" s="137"/>
      <c r="G15" s="137" t="str">
        <f t="shared" si="0"/>
        <v/>
      </c>
      <c r="H15" s="137"/>
    </row>
    <row r="16" spans="1:11" ht="13.8" thickBot="1" x14ac:dyDescent="0.3">
      <c r="A16" s="338"/>
      <c r="B16" s="188"/>
      <c r="C16" s="193"/>
      <c r="D16" s="186"/>
      <c r="E16" s="137"/>
      <c r="F16" s="137"/>
      <c r="G16" s="137" t="str">
        <f t="shared" si="0"/>
        <v/>
      </c>
      <c r="H16" s="137"/>
    </row>
    <row r="17" spans="1:8" ht="13.8" thickBot="1" x14ac:dyDescent="0.3">
      <c r="A17" s="338"/>
      <c r="B17" s="188"/>
      <c r="C17" s="193"/>
      <c r="D17" s="186"/>
      <c r="E17" s="137"/>
      <c r="F17" s="137"/>
      <c r="G17" s="137" t="str">
        <f t="shared" si="0"/>
        <v/>
      </c>
      <c r="H17" s="137"/>
    </row>
    <row r="18" spans="1:8" ht="13.8" thickBot="1" x14ac:dyDescent="0.3">
      <c r="A18" s="338"/>
      <c r="B18" s="188"/>
      <c r="C18" s="193"/>
      <c r="D18" s="186"/>
      <c r="E18" s="137"/>
      <c r="F18" s="137"/>
      <c r="G18" s="137" t="str">
        <f t="shared" si="0"/>
        <v/>
      </c>
      <c r="H18" s="137"/>
    </row>
    <row r="19" spans="1:8" ht="13.8" thickBot="1" x14ac:dyDescent="0.3">
      <c r="A19" s="338"/>
      <c r="B19" s="188"/>
      <c r="C19" s="193"/>
      <c r="D19" s="186"/>
      <c r="E19" s="137"/>
      <c r="F19" s="137"/>
      <c r="G19" s="137" t="str">
        <f t="shared" si="0"/>
        <v/>
      </c>
      <c r="H19" s="137"/>
    </row>
    <row r="20" spans="1:8" ht="13.8" thickBot="1" x14ac:dyDescent="0.3">
      <c r="A20" s="338"/>
      <c r="B20" s="188"/>
      <c r="C20" s="193"/>
      <c r="D20" s="186"/>
      <c r="E20" s="137"/>
      <c r="F20" s="137"/>
      <c r="G20" s="137" t="str">
        <f t="shared" si="0"/>
        <v/>
      </c>
      <c r="H20" s="137"/>
    </row>
    <row r="21" spans="1:8" ht="13.8" thickBot="1" x14ac:dyDescent="0.3">
      <c r="A21" s="338"/>
      <c r="B21" s="188"/>
      <c r="C21" s="193"/>
      <c r="D21" s="186"/>
      <c r="E21" s="137"/>
      <c r="F21" s="137"/>
      <c r="G21" s="137" t="str">
        <f t="shared" si="0"/>
        <v/>
      </c>
      <c r="H21" s="137"/>
    </row>
    <row r="22" spans="1:8" ht="13.8" thickBot="1" x14ac:dyDescent="0.3">
      <c r="A22" s="338"/>
      <c r="B22" s="188"/>
      <c r="C22" s="193"/>
      <c r="D22" s="186"/>
      <c r="E22" s="137"/>
      <c r="F22" s="137"/>
      <c r="G22" s="137" t="str">
        <f t="shared" si="0"/>
        <v/>
      </c>
      <c r="H22" s="137"/>
    </row>
    <row r="23" spans="1:8" ht="13.8" thickBot="1" x14ac:dyDescent="0.3">
      <c r="A23" s="338"/>
      <c r="B23" s="188"/>
      <c r="C23" s="193"/>
      <c r="D23" s="186"/>
      <c r="E23" s="137"/>
      <c r="F23" s="137"/>
      <c r="G23" s="137" t="str">
        <f t="shared" si="0"/>
        <v/>
      </c>
      <c r="H23" s="137"/>
    </row>
    <row r="24" spans="1:8" ht="13.8" thickBot="1" x14ac:dyDescent="0.3">
      <c r="A24" s="338"/>
      <c r="B24" s="188"/>
      <c r="C24" s="193"/>
      <c r="D24" s="186"/>
      <c r="E24" s="137"/>
      <c r="F24" s="137"/>
      <c r="G24" s="137" t="str">
        <f t="shared" si="0"/>
        <v/>
      </c>
      <c r="H24" s="137"/>
    </row>
    <row r="25" spans="1:8" ht="13.8" thickBot="1" x14ac:dyDescent="0.3">
      <c r="A25" s="338"/>
      <c r="B25" s="188"/>
      <c r="C25" s="193"/>
      <c r="D25" s="186"/>
      <c r="E25" s="137"/>
      <c r="F25" s="137"/>
      <c r="G25" s="137" t="str">
        <f t="shared" si="0"/>
        <v/>
      </c>
      <c r="H25" s="137"/>
    </row>
    <row r="26" spans="1:8" ht="13.8" thickBot="1" x14ac:dyDescent="0.3">
      <c r="A26" s="338"/>
      <c r="B26" s="188"/>
      <c r="C26" s="193"/>
      <c r="D26" s="186"/>
      <c r="E26" s="137"/>
      <c r="F26" s="137"/>
      <c r="G26" s="137" t="str">
        <f t="shared" si="0"/>
        <v/>
      </c>
      <c r="H26" s="137"/>
    </row>
    <row r="27" spans="1:8" ht="13.8" thickBot="1" x14ac:dyDescent="0.3">
      <c r="A27" s="338"/>
      <c r="B27" s="188"/>
      <c r="C27" s="193"/>
      <c r="D27" s="186"/>
      <c r="E27" s="137"/>
      <c r="F27" s="137"/>
      <c r="G27" s="137" t="str">
        <f t="shared" si="0"/>
        <v/>
      </c>
      <c r="H27" s="137"/>
    </row>
    <row r="28" spans="1:8" ht="13.8" thickBot="1" x14ac:dyDescent="0.3">
      <c r="A28" s="338"/>
      <c r="B28" s="188"/>
      <c r="C28" s="193"/>
      <c r="D28" s="186"/>
      <c r="E28" s="137"/>
      <c r="F28" s="137"/>
      <c r="G28" s="137" t="str">
        <f t="shared" si="0"/>
        <v/>
      </c>
      <c r="H28" s="137"/>
    </row>
    <row r="29" spans="1:8" ht="13.8" thickBot="1" x14ac:dyDescent="0.3">
      <c r="A29" s="338"/>
      <c r="B29" s="188"/>
      <c r="C29" s="193"/>
      <c r="D29" s="186"/>
      <c r="E29" s="137"/>
      <c r="F29" s="137"/>
      <c r="G29" s="137" t="str">
        <f t="shared" si="0"/>
        <v/>
      </c>
      <c r="H29" s="137"/>
    </row>
    <row r="30" spans="1:8" ht="13.8" thickBot="1" x14ac:dyDescent="0.3">
      <c r="A30" s="338"/>
      <c r="B30" s="188"/>
      <c r="C30" s="193"/>
      <c r="D30" s="186"/>
      <c r="E30" s="137"/>
      <c r="F30" s="137"/>
      <c r="G30" s="137" t="str">
        <f t="shared" si="0"/>
        <v/>
      </c>
      <c r="H30" s="137"/>
    </row>
    <row r="31" spans="1:8" ht="13.8" thickBot="1" x14ac:dyDescent="0.3">
      <c r="A31" s="338"/>
      <c r="B31" s="188"/>
      <c r="C31" s="193"/>
      <c r="D31" s="186"/>
      <c r="E31" s="137"/>
      <c r="F31" s="137"/>
      <c r="G31" s="137" t="str">
        <f t="shared" si="0"/>
        <v/>
      </c>
      <c r="H31" s="137"/>
    </row>
    <row r="32" spans="1:8" ht="13.8" thickBot="1" x14ac:dyDescent="0.3">
      <c r="A32" s="338"/>
      <c r="B32" s="188"/>
      <c r="C32" s="193"/>
      <c r="D32" s="186"/>
      <c r="E32" s="137"/>
      <c r="F32" s="137"/>
      <c r="G32" s="137" t="str">
        <f t="shared" si="0"/>
        <v/>
      </c>
      <c r="H32" s="137"/>
    </row>
    <row r="33" spans="1:8" ht="13.8" thickBot="1" x14ac:dyDescent="0.3">
      <c r="A33" s="338"/>
      <c r="B33" s="188"/>
      <c r="C33" s="193"/>
      <c r="D33" s="186"/>
      <c r="E33" s="137"/>
      <c r="F33" s="137"/>
      <c r="G33" s="137" t="str">
        <f t="shared" si="0"/>
        <v/>
      </c>
      <c r="H33" s="137"/>
    </row>
    <row r="34" spans="1:8" ht="13.8" thickBot="1" x14ac:dyDescent="0.3">
      <c r="A34" s="338"/>
      <c r="B34" s="188"/>
      <c r="C34" s="193"/>
      <c r="D34" s="186"/>
      <c r="E34" s="137"/>
      <c r="F34" s="137"/>
      <c r="G34" s="137" t="str">
        <f t="shared" si="0"/>
        <v/>
      </c>
      <c r="H34" s="137"/>
    </row>
    <row r="35" spans="1:8" ht="13.8" thickBot="1" x14ac:dyDescent="0.3">
      <c r="A35" s="338"/>
      <c r="B35" s="188"/>
      <c r="C35" s="193"/>
      <c r="D35" s="186"/>
      <c r="E35" s="137"/>
      <c r="F35" s="137"/>
      <c r="G35" s="137" t="str">
        <f t="shared" si="0"/>
        <v/>
      </c>
      <c r="H35" s="137"/>
    </row>
    <row r="36" spans="1:8" ht="13.8" thickBot="1" x14ac:dyDescent="0.3">
      <c r="A36" s="338"/>
      <c r="B36" s="188"/>
      <c r="C36" s="193"/>
      <c r="D36" s="186"/>
      <c r="E36" s="137"/>
      <c r="F36" s="137"/>
      <c r="G36" s="137" t="str">
        <f t="shared" si="0"/>
        <v/>
      </c>
      <c r="H36" s="137"/>
    </row>
    <row r="37" spans="1:8" ht="13.8" thickBot="1" x14ac:dyDescent="0.3">
      <c r="A37" s="338"/>
      <c r="B37" s="188"/>
      <c r="C37" s="193"/>
      <c r="D37" s="186"/>
      <c r="E37" s="137"/>
      <c r="F37" s="137"/>
      <c r="G37" s="137" t="str">
        <f t="shared" si="0"/>
        <v/>
      </c>
      <c r="H37" s="137"/>
    </row>
    <row r="38" spans="1:8" ht="13.8" thickBot="1" x14ac:dyDescent="0.3">
      <c r="A38" s="338"/>
      <c r="B38" s="188"/>
      <c r="C38" s="193"/>
      <c r="D38" s="186"/>
      <c r="E38" s="137"/>
      <c r="F38" s="137"/>
      <c r="G38" s="137" t="str">
        <f t="shared" si="0"/>
        <v/>
      </c>
      <c r="H38" s="137"/>
    </row>
    <row r="39" spans="1:8" ht="13.8" thickBot="1" x14ac:dyDescent="0.3">
      <c r="A39" s="338"/>
      <c r="B39" s="188"/>
      <c r="C39" s="193"/>
      <c r="D39" s="186"/>
      <c r="E39" s="137"/>
      <c r="F39" s="137"/>
      <c r="G39" s="137" t="str">
        <f t="shared" si="0"/>
        <v/>
      </c>
      <c r="H39" s="137"/>
    </row>
    <row r="40" spans="1:8" ht="13.8" thickBot="1" x14ac:dyDescent="0.3">
      <c r="A40" s="338"/>
      <c r="B40" s="188"/>
      <c r="C40" s="193"/>
      <c r="D40" s="186"/>
      <c r="E40" s="137"/>
      <c r="F40" s="137"/>
      <c r="G40" s="137" t="str">
        <f t="shared" si="0"/>
        <v/>
      </c>
      <c r="H40" s="137"/>
    </row>
    <row r="41" spans="1:8" ht="13.8" thickBot="1" x14ac:dyDescent="0.3">
      <c r="A41" s="338"/>
      <c r="B41" s="188"/>
      <c r="C41" s="193"/>
      <c r="D41" s="186"/>
      <c r="E41" s="137"/>
      <c r="F41" s="137"/>
      <c r="G41" s="137" t="str">
        <f t="shared" si="0"/>
        <v/>
      </c>
      <c r="H41" s="137"/>
    </row>
    <row r="42" spans="1:8" ht="13.8" thickBot="1" x14ac:dyDescent="0.3">
      <c r="A42" s="338"/>
      <c r="B42" s="188"/>
      <c r="C42" s="193"/>
      <c r="D42" s="186"/>
      <c r="E42" s="137"/>
      <c r="F42" s="137"/>
      <c r="G42" s="137" t="str">
        <f t="shared" si="0"/>
        <v/>
      </c>
      <c r="H42" s="137"/>
    </row>
    <row r="43" spans="1:8" ht="13.8" thickBot="1" x14ac:dyDescent="0.3">
      <c r="A43" s="338"/>
      <c r="B43" s="188"/>
      <c r="C43" s="193"/>
      <c r="D43" s="186"/>
      <c r="E43" s="137"/>
      <c r="F43" s="137"/>
      <c r="G43" s="137" t="str">
        <f t="shared" si="0"/>
        <v/>
      </c>
      <c r="H43" s="137"/>
    </row>
    <row r="44" spans="1:8" ht="13.8" thickBot="1" x14ac:dyDescent="0.3">
      <c r="A44" s="338"/>
      <c r="B44" s="188"/>
      <c r="C44" s="193"/>
      <c r="D44" s="186"/>
      <c r="E44" s="137"/>
      <c r="F44" s="137"/>
      <c r="G44" s="137" t="str">
        <f t="shared" si="0"/>
        <v/>
      </c>
      <c r="H44" s="137"/>
    </row>
    <row r="45" spans="1:8" ht="13.8" thickBot="1" x14ac:dyDescent="0.3">
      <c r="A45" s="338"/>
      <c r="B45" s="188"/>
      <c r="C45" s="193"/>
      <c r="D45" s="186"/>
      <c r="E45" s="137"/>
      <c r="F45" s="137"/>
      <c r="G45" s="137" t="str">
        <f t="shared" si="0"/>
        <v/>
      </c>
      <c r="H45" s="137"/>
    </row>
    <row r="46" spans="1:8" ht="13.8" thickBot="1" x14ac:dyDescent="0.3">
      <c r="A46" s="338"/>
      <c r="B46" s="188"/>
      <c r="C46" s="193"/>
      <c r="D46" s="186"/>
      <c r="E46" s="137"/>
      <c r="F46" s="137"/>
      <c r="G46" s="137" t="str">
        <f t="shared" si="0"/>
        <v/>
      </c>
      <c r="H46" s="137"/>
    </row>
    <row r="47" spans="1:8" ht="13.8" thickBot="1" x14ac:dyDescent="0.3">
      <c r="A47" s="338"/>
      <c r="B47" s="188"/>
      <c r="C47" s="193"/>
      <c r="D47" s="186"/>
      <c r="E47" s="137"/>
      <c r="F47" s="137"/>
      <c r="G47" s="137" t="str">
        <f t="shared" si="0"/>
        <v/>
      </c>
      <c r="H47" s="137"/>
    </row>
    <row r="48" spans="1:8" ht="13.8" thickBot="1" x14ac:dyDescent="0.3">
      <c r="A48" s="338"/>
      <c r="B48" s="188"/>
      <c r="C48" s="193"/>
      <c r="D48" s="186"/>
      <c r="E48" s="137"/>
      <c r="F48" s="137"/>
      <c r="G48" s="137" t="str">
        <f t="shared" si="0"/>
        <v/>
      </c>
      <c r="H48" s="137"/>
    </row>
    <row r="49" spans="1:8" ht="13.8" thickBot="1" x14ac:dyDescent="0.3">
      <c r="A49" s="338"/>
      <c r="B49" s="188"/>
      <c r="C49" s="193"/>
      <c r="D49" s="186"/>
      <c r="E49" s="137"/>
      <c r="F49" s="137"/>
      <c r="G49" s="137" t="str">
        <f t="shared" si="0"/>
        <v/>
      </c>
      <c r="H49" s="137"/>
    </row>
    <row r="50" spans="1:8" x14ac:dyDescent="0.25">
      <c r="A50" s="338"/>
      <c r="B50" s="188"/>
      <c r="C50" s="193"/>
      <c r="D50" s="186"/>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C7" sqref="C7"/>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10" width="13.441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426</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39.6" x14ac:dyDescent="0.25">
      <c r="A7" s="95"/>
      <c r="B7" s="93"/>
      <c r="C7" s="51" t="s">
        <v>165</v>
      </c>
      <c r="D7" s="52">
        <v>1</v>
      </c>
      <c r="E7" s="53" t="s">
        <v>388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02'!A:G,A10,'LISTE DES TRANSACTIONS REP 02'!G:G)</f>
        <v>161.29032258064515</v>
      </c>
      <c r="I10" s="134">
        <f ca="1">+' RAPPORT FINANCIER N°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02'!A:G,A11,'LISTE DES TRANSACTIONS REP 02'!G:G)</f>
        <v>0</v>
      </c>
      <c r="I11" s="134">
        <f ca="1">+' RAPPORT FINANCIER N°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8" outlineLevel="2" thickBot="1" x14ac:dyDescent="0.3">
      <c r="A14" s="98" t="str">
        <f t="shared" si="4"/>
        <v>A1.1.7</v>
      </c>
      <c r="C14" s="101" t="s">
        <v>165</v>
      </c>
      <c r="D14" s="92" t="s">
        <v>206</v>
      </c>
      <c r="E14" s="101" t="s">
        <v>203</v>
      </c>
      <c r="F14" s="105">
        <v>60000</v>
      </c>
      <c r="H14" s="134">
        <f ca="1">SUMIF('LISTE DES TRANSACTIONS REP 02'!A:G,A14,'LISTE DES TRANSACTIONS REP 02'!G:G)</f>
        <v>0</v>
      </c>
      <c r="I14" s="134">
        <f ca="1">+' RAPPORT FINANCIER N°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02'!A:G,A18,'LISTE DES TRANSACTIONS REP 02'!G:G)</f>
        <v>0</v>
      </c>
      <c r="I18" s="134">
        <f ca="1">+' RAPPORT FINANCIER N°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8" outlineLevel="2" thickBot="1" x14ac:dyDescent="0.3">
      <c r="A36" s="98" t="str">
        <f t="shared" si="4"/>
        <v>A2.1.3</v>
      </c>
      <c r="C36" s="101" t="s">
        <v>165</v>
      </c>
      <c r="D36" s="92" t="s">
        <v>232</v>
      </c>
      <c r="E36" s="101" t="s">
        <v>187</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8" outlineLevel="2" thickBot="1" x14ac:dyDescent="0.3">
      <c r="A37" s="98" t="str">
        <f t="shared" si="4"/>
        <v>A2.1.4</v>
      </c>
      <c r="C37" s="101" t="s">
        <v>165</v>
      </c>
      <c r="D37" s="92" t="s">
        <v>233</v>
      </c>
      <c r="E37" s="101" t="s">
        <v>193</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8" outlineLevel="2" thickBot="1" x14ac:dyDescent="0.3">
      <c r="A38" s="98" t="str">
        <f t="shared" si="4"/>
        <v>A2.1.5</v>
      </c>
      <c r="C38" s="101" t="s">
        <v>165</v>
      </c>
      <c r="D38" s="92" t="s">
        <v>234</v>
      </c>
      <c r="E38" s="101" t="s">
        <v>198</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8" outlineLevel="2" thickBot="1" x14ac:dyDescent="0.3">
      <c r="A39" s="98" t="str">
        <f t="shared" si="4"/>
        <v>A2.1.6</v>
      </c>
      <c r="C39" s="101" t="s">
        <v>165</v>
      </c>
      <c r="D39" s="92" t="s">
        <v>235</v>
      </c>
      <c r="E39" s="101" t="s">
        <v>203</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3.2" outlineLevel="2" x14ac:dyDescent="0.25">
      <c r="A40" s="98" t="str">
        <f t="shared" si="4"/>
        <v>A2.1.7</v>
      </c>
      <c r="C40" s="101" t="s">
        <v>165</v>
      </c>
      <c r="D40" s="92" t="s">
        <v>236</v>
      </c>
      <c r="E40" s="101" t="s">
        <v>207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8" outlineLevel="2" thickBot="1" x14ac:dyDescent="0.3">
      <c r="A44" s="98"/>
      <c r="C44" s="101" t="s">
        <v>165</v>
      </c>
      <c r="D44" s="92" t="s">
        <v>240</v>
      </c>
      <c r="E44" s="101" t="s">
        <v>187</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8" outlineLevel="2" thickBot="1" x14ac:dyDescent="0.3">
      <c r="A45" s="98" t="str">
        <f t="shared" si="4"/>
        <v>A2.2.4</v>
      </c>
      <c r="C45" s="101" t="s">
        <v>165</v>
      </c>
      <c r="D45" s="92" t="s">
        <v>241</v>
      </c>
      <c r="E45" s="101" t="s">
        <v>193</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8" outlineLevel="2" thickBot="1" x14ac:dyDescent="0.3">
      <c r="A46" s="98" t="str">
        <f t="shared" si="4"/>
        <v>A2.2.5</v>
      </c>
      <c r="C46" s="101" t="s">
        <v>165</v>
      </c>
      <c r="D46" s="92" t="s">
        <v>242</v>
      </c>
      <c r="E46" s="101" t="s">
        <v>198</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8" outlineLevel="2" thickBot="1" x14ac:dyDescent="0.3">
      <c r="A47" s="98" t="str">
        <f t="shared" si="4"/>
        <v>A2.2.6</v>
      </c>
      <c r="C47" s="101" t="s">
        <v>165</v>
      </c>
      <c r="D47" s="92" t="s">
        <v>243</v>
      </c>
      <c r="E47" s="101" t="s">
        <v>203</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02'!A:G,A51,'LISTE DES TRANSACTIONS REP 02'!G:G)</f>
        <v>0</v>
      </c>
      <c r="I51" s="134">
        <f ca="1">+' RAPPORT FINANCIER N°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3.2" outlineLevel="2" x14ac:dyDescent="0.25">
      <c r="A53" s="98" t="str">
        <f t="shared" si="4"/>
        <v>A3.1.3</v>
      </c>
      <c r="C53" s="101" t="s">
        <v>165</v>
      </c>
      <c r="D53" s="92" t="s">
        <v>267</v>
      </c>
      <c r="E53" s="101" t="s">
        <v>178</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4" outlineLevel="2" thickBot="1" x14ac:dyDescent="0.3">
      <c r="A57" s="98" t="str">
        <f t="shared" si="4"/>
        <v>A3.2.3</v>
      </c>
      <c r="C57" s="101" t="s">
        <v>165</v>
      </c>
      <c r="D57" s="20" t="s">
        <v>280</v>
      </c>
      <c r="E57" s="101" t="s">
        <v>281</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4" outlineLevel="2" thickBot="1" x14ac:dyDescent="0.3">
      <c r="A58" s="98" t="str">
        <f t="shared" si="4"/>
        <v>A3.2.4</v>
      </c>
      <c r="C58" s="101" t="s">
        <v>165</v>
      </c>
      <c r="D58" s="20" t="s">
        <v>283</v>
      </c>
      <c r="E58" s="101" t="s">
        <v>284</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4" outlineLevel="2" thickBot="1" x14ac:dyDescent="0.3">
      <c r="A59" s="98" t="str">
        <f t="shared" si="4"/>
        <v>A3.2.5</v>
      </c>
      <c r="C59" s="101" t="s">
        <v>165</v>
      </c>
      <c r="D59" s="20" t="s">
        <v>287</v>
      </c>
      <c r="E59" s="101" t="s">
        <v>288</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4" outlineLevel="2" thickBot="1" x14ac:dyDescent="0.3">
      <c r="A60" s="98" t="str">
        <f t="shared" si="4"/>
        <v>A3.2.6</v>
      </c>
      <c r="C60" s="101" t="s">
        <v>165</v>
      </c>
      <c r="D60" s="20" t="s">
        <v>290</v>
      </c>
      <c r="E60" s="101" t="s">
        <v>291</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4" outlineLevel="2" thickBot="1" x14ac:dyDescent="0.3">
      <c r="A61" s="98" t="str">
        <f t="shared" si="4"/>
        <v>A3.2.7</v>
      </c>
      <c r="C61" s="101" t="s">
        <v>165</v>
      </c>
      <c r="D61" s="20" t="s">
        <v>293</v>
      </c>
      <c r="E61" s="101" t="s">
        <v>294</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4" outlineLevel="2" thickBot="1" x14ac:dyDescent="0.3">
      <c r="A62" s="98" t="str">
        <f t="shared" si="4"/>
        <v>A3.2.8</v>
      </c>
      <c r="C62" s="19" t="s">
        <v>165</v>
      </c>
      <c r="D62" s="20" t="s">
        <v>296</v>
      </c>
      <c r="E62" s="101" t="s">
        <v>297</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02'!A:G,A65,'LISTE DES TRANSACTIONS REP 02'!G:G)</f>
        <v>0</v>
      </c>
      <c r="I65" s="134">
        <f ca="1">+' RAPPORT FINANCIER N°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3.8" outlineLevel="1" x14ac:dyDescent="0.25">
      <c r="A67" s="98" t="str">
        <f t="shared" si="4"/>
        <v>B1.3</v>
      </c>
      <c r="C67" s="45" t="s">
        <v>302</v>
      </c>
      <c r="D67" s="45" t="s">
        <v>220</v>
      </c>
      <c r="E67" s="45" t="s">
        <v>312</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3.8" outlineLevel="1" x14ac:dyDescent="0.25">
      <c r="A68" s="98" t="str">
        <f t="shared" si="4"/>
        <v>B1.4</v>
      </c>
      <c r="C68" s="45" t="s">
        <v>302</v>
      </c>
      <c r="D68" s="45" t="s">
        <v>316</v>
      </c>
      <c r="E68" s="45" t="s">
        <v>178</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02'!A:G,A70,'LISTE DES TRANSACTIONS REP 02'!G:G)</f>
        <v>0</v>
      </c>
      <c r="I70" s="134">
        <f ca="1">+' RAPPORT FINANCIER N°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3.8" outlineLevel="1" x14ac:dyDescent="0.25">
      <c r="A72" s="98" t="str">
        <f t="shared" si="4"/>
        <v>B2.3</v>
      </c>
      <c r="C72" s="45" t="s">
        <v>302</v>
      </c>
      <c r="D72" s="45" t="s">
        <v>245</v>
      </c>
      <c r="E72" s="45" t="s">
        <v>294</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3.8" outlineLevel="1" x14ac:dyDescent="0.25">
      <c r="A73" s="98" t="str">
        <f t="shared" ref="A73:A136" si="53">+CONCATENATE(C73,D73)</f>
        <v>B2.4</v>
      </c>
      <c r="C73" s="45" t="s">
        <v>302</v>
      </c>
      <c r="D73" s="45" t="s">
        <v>323</v>
      </c>
      <c r="E73" s="45" t="s">
        <v>324</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8" thickBot="1" x14ac:dyDescent="0.3">
      <c r="A74" s="98" t="str">
        <f t="shared" si="53"/>
        <v>B3</v>
      </c>
      <c r="C74" s="41" t="s">
        <v>302</v>
      </c>
      <c r="D74" s="42">
        <v>3</v>
      </c>
      <c r="E74" s="43" t="s">
        <v>327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3.8" outlineLevel="1" x14ac:dyDescent="0.25">
      <c r="A75" s="98" t="str">
        <f t="shared" si="53"/>
        <v>B3.1</v>
      </c>
      <c r="C75" s="45" t="s">
        <v>302</v>
      </c>
      <c r="D75" s="45" t="s">
        <v>253</v>
      </c>
      <c r="E75" s="45" t="s">
        <v>328</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3.8" outlineLevel="1" x14ac:dyDescent="0.25">
      <c r="A76" s="98" t="str">
        <f t="shared" si="53"/>
        <v>B3.2</v>
      </c>
      <c r="C76" s="45" t="s">
        <v>302</v>
      </c>
      <c r="D76" s="45" t="s">
        <v>271</v>
      </c>
      <c r="E76" s="45" t="s">
        <v>330</v>
      </c>
      <c r="F76" s="100">
        <v>0</v>
      </c>
      <c r="H76" s="134">
        <f ca="1">SUMIF('LISTE DES TRANSACTIONS REP 02'!A:G,A76,'LISTE DES TRANSACTIONS REP 02'!G:G)</f>
        <v>0</v>
      </c>
      <c r="I76" s="134">
        <f ca="1">+' RAPPORT FINANCIER N°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Coûts de structure</v>
      </c>
      <c r="C77" s="191" t="s">
        <v>331</v>
      </c>
      <c r="D77" s="191"/>
      <c r="E77" s="191"/>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8" thickBot="1" x14ac:dyDescent="0.3">
      <c r="A78" s="98" t="str">
        <f t="shared" si="53"/>
        <v>C1</v>
      </c>
      <c r="B78" s="93"/>
      <c r="C78" s="51" t="s">
        <v>333</v>
      </c>
      <c r="D78" s="52">
        <v>1</v>
      </c>
      <c r="E78" s="53" t="s">
        <v>334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3.8" outlineLevel="1" x14ac:dyDescent="0.25">
      <c r="A79" s="98" t="str">
        <f t="shared" si="53"/>
        <v>C1.1</v>
      </c>
      <c r="C79" s="45" t="s">
        <v>333</v>
      </c>
      <c r="D79" s="45" t="s">
        <v>167</v>
      </c>
      <c r="E79" s="45" t="s">
        <v>335</v>
      </c>
      <c r="F79" s="100">
        <v>24423.000000000004</v>
      </c>
      <c r="H79" s="151">
        <f ca="1">+H6*' BUDGET'!I340</f>
        <v>11.290322580645162</v>
      </c>
      <c r="I79" s="134">
        <f ca="1">+' RAPPORT FINANCIER N°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389" t="s">
        <v>338</v>
      </c>
      <c r="D80" s="389"/>
      <c r="E80" s="389"/>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3.2" x14ac:dyDescent="0.25">
      <c r="A82" s="98" t="str">
        <f t="shared" si="53"/>
        <v>NB : Le Bénéficiaire est seul responsable de l’exactitude des informations financières fournies dans ces tableaux.</v>
      </c>
      <c r="C82" s="7" t="s">
        <v>339</v>
      </c>
    </row>
    <row r="83" spans="1:3" ht="12.75" customHeight="1" x14ac:dyDescent="0.25">
      <c r="A83" s="98" t="str">
        <f t="shared" si="53"/>
        <v/>
      </c>
    </row>
    <row r="84" spans="1:3" ht="13.2" x14ac:dyDescent="0.25">
      <c r="A84" s="98" t="str">
        <f t="shared" si="53"/>
        <v>Flexibilité budgétaire : voir article 14 de la convention de subvention</v>
      </c>
      <c r="C84" s="40" t="s">
        <v>340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tabSelected="1" workbookViewId="0">
      <selection activeCell="A2" sqref="A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7" width="25.6640625" style="7" customWidth="1"/>
    <col min="8" max="8" width="25.6640625" style="16" customWidth="1"/>
    <col min="9" max="9" width="8.88671875" style="7"/>
    <col min="10" max="10" width="17.33203125" style="7" customWidth="1"/>
    <col min="11" max="11" width="16.109375" style="7" customWidth="1"/>
    <col min="12" max="16384" width="8.88671875" style="7"/>
  </cols>
  <sheetData>
    <row r="1" spans="1:11" ht="43.2" x14ac:dyDescent="0.25">
      <c r="A1" s="89" t="s">
        <v>392</v>
      </c>
      <c r="B1" s="89" t="s">
        <v>393</v>
      </c>
      <c r="C1" s="89" t="s">
        <v>394</v>
      </c>
      <c r="D1" s="90" t="s">
        <v>395</v>
      </c>
      <c r="E1" s="90" t="s">
        <v>396</v>
      </c>
      <c r="F1" s="90" t="s">
        <v>145</v>
      </c>
      <c r="G1" s="88" t="s">
        <v>397</v>
      </c>
      <c r="H1" s="88" t="s">
        <v>398</v>
      </c>
      <c r="J1" s="7" t="s">
        <v>399</v>
      </c>
      <c r="K1" s="195">
        <f>SUM(G:G)</f>
        <v>161.29032258064515</v>
      </c>
    </row>
    <row r="2" spans="1:11" ht="13.8" thickBot="1" x14ac:dyDescent="0.3">
      <c r="A2" s="337" t="s">
        <v>429</v>
      </c>
      <c r="B2" s="187">
        <v>45505</v>
      </c>
      <c r="C2" s="184">
        <v>150</v>
      </c>
      <c r="D2" s="185" t="s">
        <v>2</v>
      </c>
      <c r="E2" s="153">
        <v>500000</v>
      </c>
      <c r="F2" s="153">
        <v>3100</v>
      </c>
      <c r="G2" s="153">
        <f>+E2/F2</f>
        <v>161.29032258064515</v>
      </c>
      <c r="H2" s="185" t="s">
        <v>430</v>
      </c>
      <c r="J2" s="7" t="s">
        <v>404</v>
      </c>
      <c r="K2" s="195">
        <f ca="1">+' RAPPORT FINANCIER N° 02'!H63+' RAPPORT FINANCIER N° 02'!H6</f>
        <v>161.29032258064515</v>
      </c>
    </row>
    <row r="3" spans="1:11" ht="13.8" thickBot="1" x14ac:dyDescent="0.3">
      <c r="A3" s="338"/>
      <c r="B3" s="188"/>
      <c r="C3" s="193"/>
      <c r="D3" s="186"/>
      <c r="E3" s="137"/>
      <c r="F3" s="137"/>
      <c r="G3" s="137"/>
      <c r="H3" s="186"/>
      <c r="J3" s="7" t="s">
        <v>409</v>
      </c>
      <c r="K3" s="195">
        <f ca="1">+K1-K2</f>
        <v>0</v>
      </c>
    </row>
    <row r="4" spans="1:11" ht="13.8" thickBot="1" x14ac:dyDescent="0.3">
      <c r="A4" s="338"/>
      <c r="B4" s="188"/>
      <c r="C4" s="193"/>
      <c r="D4" s="186"/>
      <c r="E4" s="137"/>
      <c r="F4" s="137"/>
      <c r="G4" s="137"/>
      <c r="H4" s="186"/>
    </row>
    <row r="5" spans="1:11" ht="13.8" thickBot="1" x14ac:dyDescent="0.3">
      <c r="A5" s="338"/>
      <c r="B5" s="188"/>
      <c r="C5" s="193"/>
      <c r="D5" s="186"/>
      <c r="E5" s="137"/>
      <c r="F5" s="137"/>
      <c r="G5" s="137"/>
      <c r="H5" s="186"/>
      <c r="J5" s="7" t="s">
        <v>431</v>
      </c>
      <c r="K5" s="196">
        <v>36290.322580645159</v>
      </c>
    </row>
    <row r="6" spans="1:11" ht="13.8" thickBot="1" x14ac:dyDescent="0.3">
      <c r="A6" s="338"/>
      <c r="B6" s="188"/>
      <c r="C6" s="193"/>
      <c r="D6" s="186"/>
      <c r="E6" s="137"/>
      <c r="F6" s="137"/>
      <c r="G6" s="137"/>
      <c r="H6" s="186"/>
      <c r="J6" s="7" t="s">
        <v>432</v>
      </c>
      <c r="K6" s="196">
        <f ca="1">+' RAPPORT FINANCIER N° 02'!J6+' RAPPORT FINANCIER N° 02'!J63</f>
        <v>36290.322580645159</v>
      </c>
    </row>
    <row r="7" spans="1:11" ht="13.8" thickBot="1" x14ac:dyDescent="0.3">
      <c r="A7" s="338"/>
      <c r="B7" s="188"/>
      <c r="C7" s="193"/>
      <c r="D7" s="186"/>
      <c r="E7" s="137"/>
      <c r="F7" s="137"/>
      <c r="G7" s="137"/>
      <c r="H7" s="186"/>
    </row>
    <row r="8" spans="1:11" ht="13.8" thickBot="1" x14ac:dyDescent="0.3">
      <c r="A8" s="338"/>
      <c r="B8" s="188"/>
      <c r="C8" s="193"/>
      <c r="D8" s="186"/>
      <c r="E8" s="137"/>
      <c r="F8" s="137"/>
      <c r="G8" s="137"/>
      <c r="H8" s="186"/>
    </row>
    <row r="9" spans="1:11" ht="13.8" thickBot="1" x14ac:dyDescent="0.3">
      <c r="A9" s="338"/>
      <c r="B9" s="188"/>
      <c r="C9" s="193"/>
      <c r="D9" s="186"/>
      <c r="E9" s="137"/>
      <c r="F9" s="137"/>
      <c r="G9" s="137"/>
      <c r="H9" s="186"/>
    </row>
    <row r="10" spans="1:11" ht="13.8" thickBot="1" x14ac:dyDescent="0.3">
      <c r="A10" s="338"/>
      <c r="B10" s="188"/>
      <c r="C10" s="193"/>
      <c r="D10" s="186"/>
      <c r="E10" s="137"/>
      <c r="F10" s="137"/>
      <c r="G10" s="137"/>
      <c r="H10" s="186"/>
    </row>
    <row r="11" spans="1:11" ht="13.8" thickBot="1" x14ac:dyDescent="0.3">
      <c r="A11" s="338"/>
      <c r="B11" s="188"/>
      <c r="C11" s="193"/>
      <c r="D11" s="186"/>
      <c r="E11" s="137"/>
      <c r="F11" s="137"/>
      <c r="G11" s="137"/>
      <c r="H11" s="186"/>
    </row>
    <row r="12" spans="1:11" ht="13.8" thickBot="1" x14ac:dyDescent="0.3">
      <c r="A12" s="338"/>
      <c r="B12" s="188"/>
      <c r="C12" s="193"/>
      <c r="D12" s="186"/>
      <c r="E12" s="137"/>
      <c r="F12" s="137"/>
      <c r="G12" s="137"/>
      <c r="H12" s="186"/>
    </row>
    <row r="13" spans="1:11" ht="13.8" thickBot="1" x14ac:dyDescent="0.3">
      <c r="A13" s="338"/>
      <c r="B13" s="188"/>
      <c r="C13" s="193"/>
      <c r="D13" s="186"/>
      <c r="E13" s="137"/>
      <c r="F13" s="137"/>
      <c r="G13" s="137"/>
      <c r="H13" s="186"/>
    </row>
    <row r="14" spans="1:11" ht="13.8" thickBot="1" x14ac:dyDescent="0.3">
      <c r="A14" s="338"/>
      <c r="B14" s="188"/>
      <c r="C14" s="193"/>
      <c r="D14" s="186"/>
      <c r="E14" s="137"/>
      <c r="F14" s="137"/>
      <c r="G14" s="137"/>
      <c r="H14" s="186"/>
    </row>
    <row r="15" spans="1:11" ht="13.8" thickBot="1" x14ac:dyDescent="0.3">
      <c r="A15" s="338"/>
      <c r="B15" s="188"/>
      <c r="C15" s="193"/>
      <c r="D15" s="186"/>
      <c r="E15" s="137"/>
      <c r="F15" s="137"/>
      <c r="G15" s="137"/>
      <c r="H15" s="186"/>
    </row>
    <row r="16" spans="1:11" ht="13.8" thickBot="1" x14ac:dyDescent="0.3">
      <c r="A16" s="338"/>
      <c r="B16" s="188"/>
      <c r="C16" s="193"/>
      <c r="D16" s="186"/>
      <c r="E16" s="137"/>
      <c r="F16" s="137"/>
      <c r="G16" s="137"/>
      <c r="H16" s="186"/>
    </row>
    <row r="17" spans="1:8" ht="13.8" thickBot="1" x14ac:dyDescent="0.3">
      <c r="A17" s="338"/>
      <c r="B17" s="188"/>
      <c r="C17" s="193"/>
      <c r="D17" s="186"/>
      <c r="E17" s="137"/>
      <c r="F17" s="137"/>
      <c r="G17" s="137"/>
      <c r="H17" s="186"/>
    </row>
    <row r="18" spans="1:8" ht="13.8" thickBot="1" x14ac:dyDescent="0.3">
      <c r="A18" s="338"/>
      <c r="B18" s="188"/>
      <c r="C18" s="193"/>
      <c r="D18" s="186"/>
      <c r="E18" s="137"/>
      <c r="F18" s="137"/>
      <c r="G18" s="137"/>
      <c r="H18" s="186"/>
    </row>
    <row r="19" spans="1:8" ht="13.8" thickBot="1" x14ac:dyDescent="0.3">
      <c r="A19" s="338"/>
      <c r="B19" s="188"/>
      <c r="C19" s="193"/>
      <c r="D19" s="186"/>
      <c r="E19" s="137"/>
      <c r="F19" s="137"/>
      <c r="G19" s="137"/>
      <c r="H19" s="186"/>
    </row>
    <row r="20" spans="1:8" ht="13.8" thickBot="1" x14ac:dyDescent="0.3">
      <c r="A20" s="338"/>
      <c r="B20" s="188"/>
      <c r="C20" s="193"/>
      <c r="D20" s="186"/>
      <c r="E20" s="137"/>
      <c r="F20" s="137"/>
      <c r="G20" s="137"/>
      <c r="H20" s="186"/>
    </row>
    <row r="21" spans="1:8" ht="13.8" thickBot="1" x14ac:dyDescent="0.3">
      <c r="A21" s="338"/>
      <c r="B21" s="188"/>
      <c r="C21" s="193"/>
      <c r="D21" s="186"/>
      <c r="E21" s="137"/>
      <c r="F21" s="137"/>
      <c r="G21" s="137"/>
      <c r="H21" s="186"/>
    </row>
    <row r="22" spans="1:8" ht="13.8" thickBot="1" x14ac:dyDescent="0.3">
      <c r="A22" s="338"/>
      <c r="B22" s="188"/>
      <c r="C22" s="193"/>
      <c r="D22" s="186"/>
      <c r="E22" s="137"/>
      <c r="F22" s="137"/>
      <c r="G22" s="137"/>
      <c r="H22" s="186"/>
    </row>
    <row r="23" spans="1:8" ht="13.8" thickBot="1" x14ac:dyDescent="0.3">
      <c r="A23" s="338"/>
      <c r="B23" s="188"/>
      <c r="C23" s="193"/>
      <c r="D23" s="186"/>
      <c r="E23" s="137"/>
      <c r="F23" s="137"/>
      <c r="G23" s="137"/>
      <c r="H23" s="186"/>
    </row>
    <row r="24" spans="1:8" ht="13.8" thickBot="1" x14ac:dyDescent="0.3">
      <c r="A24" s="338"/>
      <c r="B24" s="188"/>
      <c r="C24" s="193"/>
      <c r="D24" s="186"/>
      <c r="E24" s="137"/>
      <c r="F24" s="137"/>
      <c r="G24" s="137"/>
      <c r="H24" s="186"/>
    </row>
    <row r="25" spans="1:8" ht="13.8" thickBot="1" x14ac:dyDescent="0.3">
      <c r="A25" s="338"/>
      <c r="B25" s="188"/>
      <c r="C25" s="193"/>
      <c r="D25" s="186"/>
      <c r="E25" s="137"/>
      <c r="F25" s="137"/>
      <c r="G25" s="137"/>
      <c r="H25" s="186"/>
    </row>
    <row r="26" spans="1:8" ht="13.8" thickBot="1" x14ac:dyDescent="0.3">
      <c r="A26" s="338"/>
      <c r="B26" s="188"/>
      <c r="C26" s="193"/>
      <c r="D26" s="186"/>
      <c r="E26" s="137"/>
      <c r="F26" s="137"/>
      <c r="G26" s="137"/>
      <c r="H26" s="186"/>
    </row>
    <row r="27" spans="1:8" ht="13.8" thickBot="1" x14ac:dyDescent="0.3">
      <c r="A27" s="338"/>
      <c r="B27" s="188"/>
      <c r="C27" s="193"/>
      <c r="D27" s="186"/>
      <c r="E27" s="137"/>
      <c r="F27" s="137"/>
      <c r="G27" s="137"/>
      <c r="H27" s="186"/>
    </row>
    <row r="28" spans="1:8" ht="13.8" thickBot="1" x14ac:dyDescent="0.3">
      <c r="A28" s="338"/>
      <c r="B28" s="188"/>
      <c r="C28" s="193"/>
      <c r="D28" s="186"/>
      <c r="E28" s="137"/>
      <c r="F28" s="137"/>
      <c r="G28" s="137"/>
      <c r="H28" s="186"/>
    </row>
    <row r="29" spans="1:8" ht="13.8" thickBot="1" x14ac:dyDescent="0.3">
      <c r="A29" s="338"/>
      <c r="B29" s="188"/>
      <c r="C29" s="193"/>
      <c r="D29" s="186"/>
      <c r="E29" s="137"/>
      <c r="F29" s="137"/>
      <c r="G29" s="137"/>
      <c r="H29" s="186"/>
    </row>
    <row r="30" spans="1:8" ht="13.8" thickBot="1" x14ac:dyDescent="0.3">
      <c r="A30" s="338"/>
      <c r="B30" s="188"/>
      <c r="C30" s="193"/>
      <c r="D30" s="186"/>
      <c r="E30" s="137"/>
      <c r="F30" s="137"/>
      <c r="G30" s="137"/>
      <c r="H30" s="186"/>
    </row>
    <row r="31" spans="1:8" ht="13.8" thickBot="1" x14ac:dyDescent="0.3">
      <c r="A31" s="338"/>
      <c r="B31" s="188"/>
      <c r="C31" s="193"/>
      <c r="D31" s="186"/>
      <c r="E31" s="137"/>
      <c r="F31" s="137"/>
      <c r="G31" s="137"/>
      <c r="H31" s="186"/>
    </row>
    <row r="32" spans="1:8" ht="13.8" thickBot="1" x14ac:dyDescent="0.3">
      <c r="A32" s="338"/>
      <c r="B32" s="188"/>
      <c r="C32" s="193"/>
      <c r="D32" s="186"/>
      <c r="E32" s="137"/>
      <c r="F32" s="137"/>
      <c r="G32" s="137"/>
      <c r="H32" s="186"/>
    </row>
    <row r="33" spans="1:8" ht="13.8" thickBot="1" x14ac:dyDescent="0.3">
      <c r="A33" s="338"/>
      <c r="B33" s="188"/>
      <c r="C33" s="193"/>
      <c r="D33" s="186"/>
      <c r="E33" s="137"/>
      <c r="F33" s="137"/>
      <c r="G33" s="137"/>
      <c r="H33" s="186"/>
    </row>
    <row r="34" spans="1:8" ht="13.8" thickBot="1" x14ac:dyDescent="0.3">
      <c r="A34" s="338"/>
      <c r="B34" s="188"/>
      <c r="C34" s="193"/>
      <c r="D34" s="186"/>
      <c r="E34" s="137"/>
      <c r="F34" s="137"/>
      <c r="G34" s="137"/>
      <c r="H34" s="186"/>
    </row>
    <row r="35" spans="1:8" ht="13.8" thickBot="1" x14ac:dyDescent="0.3">
      <c r="A35" s="338"/>
      <c r="B35" s="188"/>
      <c r="C35" s="193"/>
      <c r="D35" s="186"/>
      <c r="E35" s="137"/>
      <c r="F35" s="137"/>
      <c r="G35" s="137"/>
      <c r="H35" s="186"/>
    </row>
    <row r="36" spans="1:8" ht="13.8" thickBot="1" x14ac:dyDescent="0.3">
      <c r="A36" s="338"/>
      <c r="B36" s="188"/>
      <c r="C36" s="193"/>
      <c r="D36" s="186"/>
      <c r="E36" s="137"/>
      <c r="F36" s="137"/>
      <c r="G36" s="137"/>
      <c r="H36" s="186"/>
    </row>
    <row r="37" spans="1:8" ht="13.8" thickBot="1" x14ac:dyDescent="0.3">
      <c r="A37" s="338"/>
      <c r="B37" s="188"/>
      <c r="C37" s="193"/>
      <c r="D37" s="186"/>
      <c r="E37" s="137"/>
      <c r="F37" s="137"/>
      <c r="G37" s="137"/>
      <c r="H37" s="186"/>
    </row>
    <row r="38" spans="1:8" ht="13.8" thickBot="1" x14ac:dyDescent="0.3">
      <c r="A38" s="338"/>
      <c r="B38" s="188"/>
      <c r="C38" s="193"/>
      <c r="D38" s="186"/>
      <c r="E38" s="137"/>
      <c r="F38" s="137"/>
      <c r="G38" s="137"/>
      <c r="H38" s="186"/>
    </row>
    <row r="39" spans="1:8" ht="13.8" thickBot="1" x14ac:dyDescent="0.3">
      <c r="A39" s="338"/>
      <c r="B39" s="188"/>
      <c r="C39" s="193"/>
      <c r="D39" s="186"/>
      <c r="E39" s="137"/>
      <c r="F39" s="137"/>
      <c r="G39" s="137"/>
      <c r="H39" s="186"/>
    </row>
    <row r="40" spans="1:8" ht="13.8" thickBot="1" x14ac:dyDescent="0.3">
      <c r="A40" s="338"/>
      <c r="B40" s="188"/>
      <c r="C40" s="193"/>
      <c r="D40" s="186"/>
      <c r="E40" s="137"/>
      <c r="F40" s="137"/>
      <c r="G40" s="137"/>
      <c r="H40" s="186"/>
    </row>
    <row r="41" spans="1:8" ht="13.8" thickBot="1" x14ac:dyDescent="0.3">
      <c r="A41" s="338"/>
      <c r="B41" s="188"/>
      <c r="C41" s="193"/>
      <c r="D41" s="186"/>
      <c r="E41" s="137"/>
      <c r="F41" s="137"/>
      <c r="G41" s="137"/>
      <c r="H41" s="186"/>
    </row>
    <row r="42" spans="1:8" ht="13.8" thickBot="1" x14ac:dyDescent="0.3">
      <c r="A42" s="338"/>
      <c r="B42" s="188"/>
      <c r="C42" s="193"/>
      <c r="D42" s="186"/>
      <c r="E42" s="137"/>
      <c r="F42" s="137"/>
      <c r="G42" s="137"/>
      <c r="H42" s="186"/>
    </row>
    <row r="43" spans="1:8" ht="13.8" thickBot="1" x14ac:dyDescent="0.3">
      <c r="A43" s="338"/>
      <c r="B43" s="188"/>
      <c r="C43" s="193"/>
      <c r="D43" s="186"/>
      <c r="E43" s="137"/>
      <c r="F43" s="137"/>
      <c r="G43" s="137"/>
      <c r="H43" s="186"/>
    </row>
    <row r="44" spans="1:8" ht="13.8" thickBot="1" x14ac:dyDescent="0.3">
      <c r="A44" s="338"/>
      <c r="B44" s="188"/>
      <c r="C44" s="193"/>
      <c r="D44" s="186"/>
      <c r="E44" s="137"/>
      <c r="F44" s="137"/>
      <c r="G44" s="137"/>
      <c r="H44" s="186"/>
    </row>
    <row r="45" spans="1:8" ht="13.8" thickBot="1" x14ac:dyDescent="0.3">
      <c r="A45" s="338"/>
      <c r="B45" s="188"/>
      <c r="C45" s="193"/>
      <c r="D45" s="186"/>
      <c r="E45" s="137"/>
      <c r="F45" s="137"/>
      <c r="G45" s="137"/>
      <c r="H45" s="186"/>
    </row>
    <row r="46" spans="1:8" ht="13.8" thickBot="1" x14ac:dyDescent="0.3">
      <c r="A46" s="338"/>
      <c r="B46" s="188"/>
      <c r="C46" s="193"/>
      <c r="D46" s="186"/>
      <c r="E46" s="137"/>
      <c r="F46" s="137"/>
      <c r="G46" s="137"/>
      <c r="H46" s="186"/>
    </row>
    <row r="47" spans="1:8" ht="13.8" thickBot="1" x14ac:dyDescent="0.3">
      <c r="A47" s="338"/>
      <c r="B47" s="188"/>
      <c r="C47" s="193"/>
      <c r="D47" s="186"/>
      <c r="E47" s="137"/>
      <c r="F47" s="137"/>
      <c r="G47" s="137"/>
      <c r="H47" s="186"/>
    </row>
    <row r="48" spans="1:8" ht="13.8" thickBot="1" x14ac:dyDescent="0.3">
      <c r="A48" s="338"/>
      <c r="B48" s="188"/>
      <c r="C48" s="193"/>
      <c r="D48" s="186"/>
      <c r="E48" s="137"/>
      <c r="F48" s="137"/>
      <c r="G48" s="137"/>
      <c r="H48" s="186"/>
    </row>
    <row r="49" spans="1:8" ht="13.8" thickBot="1" x14ac:dyDescent="0.3">
      <c r="A49" s="338"/>
      <c r="B49" s="188"/>
      <c r="C49" s="193"/>
      <c r="D49" s="186"/>
      <c r="E49" s="137"/>
      <c r="F49" s="137"/>
      <c r="G49" s="137"/>
      <c r="H49" s="186"/>
    </row>
    <row r="50" spans="1:8" x14ac:dyDescent="0.25">
      <c r="A50" s="338"/>
      <c r="B50" s="188"/>
      <c r="C50" s="193"/>
      <c r="D50" s="186"/>
      <c r="E50" s="137"/>
      <c r="F50" s="137"/>
      <c r="G50" s="137"/>
      <c r="H50" s="186"/>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26</Value>
      <Value>10</Value>
      <Value>2</Value>
      <Value>8</Value>
    </TaxCatchAll>
    <_dlc_DocId xmlns="b6df7d5b-c217-44eb-add4-b00859b03a64">6WVCMDRAQ7RD-738154572-58610</_dlc_DocId>
    <_dlc_DocIdUrl xmlns="b6df7d5b-c217-44eb-add4-b00859b03a64">
      <Url>https://enabelbe.sharepoint.com/sites/IntranetLogisticsAndProcurement/_layouts/15/DocIdRedir.aspx?ID=6WVCMDRAQ7RD-738154572-58610</Url>
      <Description>6WVCMDRAQ7RD-738154572-58610</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OPS</TermName>
          <TermId xmlns="http://schemas.microsoft.com/office/infopath/2007/PartnerControls">f250bed5-14a2-4c4b-83d5-c0e7762d1032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 PARTNERSHIPS ＆ CONTRACTS</TermName>
          <TermId xmlns="http://schemas.microsoft.com/office/infopath/2007/PartnerControls">8fa012b9-d987-44e3-bfb9-a564dd1f9647</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ée un document." ma:contentTypeScope="" ma:versionID="196372c2baff64a58e798e62b2a8a182">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4b9157edc50929876e90fa03d0e94000"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_dlc_DocId" ma:index="21" nillable="true" ma:displayName="Valeur d’ID de document" ma:description="Valeur de l’ID de document affecté à cet élément." ma:indexed="true" ma:internalName="_dlc_DocId" ma:readOnly="true">
      <xsd:simpleType>
        <xsd:restriction base="dms:Text"/>
      </xsd:simpleType>
    </xsd:element>
    <xsd:element name="_dlc_DocIdUrl" ma:index="2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2.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customXml/itemProps3.xml><?xml version="1.0" encoding="utf-8"?>
<ds:datastoreItem xmlns:ds="http://schemas.openxmlformats.org/officeDocument/2006/customXml" ds:itemID="{94631F49-4BC5-4C71-ABB8-D9AE8A5B6D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5.xml><?xml version="1.0" encoding="utf-8"?>
<ds:datastoreItem xmlns:ds="http://schemas.openxmlformats.org/officeDocument/2006/customXml" ds:itemID="{7E18E0B3-3C01-4B5D-8BBD-F61CC3E79B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MURHONYI NTWALI, Jocelyne</cp:lastModifiedBy>
  <cp:revision/>
  <dcterms:created xsi:type="dcterms:W3CDTF">2000-04-10T10:46:44Z</dcterms:created>
  <dcterms:modified xsi:type="dcterms:W3CDTF">2024-10-21T14:39:04Z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10;#OPS|f250bed5-14a2-4c4b-83d5-c0e7762d1032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dbc5969d-5188-41bf-9561-8aed30ed38c1</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26;#08. PARTNERSHIPS ＆ CONTRACTS|8fa012b9-d987-44e3-bfb9-a564dd1f9647</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